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525\"/>
    </mc:Choice>
  </mc:AlternateContent>
  <bookViews>
    <workbookView xWindow="0" yWindow="0" windowWidth="17256" windowHeight="7812"/>
  </bookViews>
  <sheets>
    <sheet name="原始資料" sheetId="1" r:id="rId1"/>
    <sheet name="VLOOKup" sheetId="2" r:id="rId2"/>
    <sheet name="工作表3" sheetId="3" r:id="rId3"/>
    <sheet name="工作表4" sheetId="4" r:id="rId4"/>
    <sheet name="工作表5" sheetId="5" r:id="rId5"/>
    <sheet name="工作表6" sheetId="6" r:id="rId6"/>
  </sheets>
  <definedNames>
    <definedName name="_xlnm._FilterDatabase" localSheetId="0" hidden="1">原始資料!$A$2:$M$29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H4" i="2"/>
  <c r="H5" i="2"/>
  <c r="H6" i="2"/>
  <c r="H7" i="2"/>
  <c r="H8" i="2"/>
  <c r="H9" i="2"/>
  <c r="H10" i="2"/>
  <c r="H11" i="2"/>
  <c r="H12" i="2"/>
  <c r="G4" i="2"/>
  <c r="G5" i="2"/>
  <c r="G6" i="2"/>
  <c r="G7" i="2"/>
  <c r="G8" i="2"/>
  <c r="G9" i="2"/>
  <c r="G10" i="2"/>
  <c r="G11" i="2"/>
  <c r="G12" i="2"/>
  <c r="F4" i="2"/>
  <c r="F5" i="2"/>
  <c r="F6" i="2"/>
  <c r="F7" i="2"/>
  <c r="F8" i="2"/>
  <c r="F9" i="2"/>
  <c r="F10" i="2"/>
  <c r="F11" i="2"/>
  <c r="F12" i="2"/>
  <c r="E4" i="2"/>
  <c r="E5" i="2"/>
  <c r="E6" i="2"/>
  <c r="E7" i="2"/>
  <c r="E8" i="2"/>
  <c r="E9" i="2"/>
  <c r="E10" i="2"/>
  <c r="E11" i="2"/>
  <c r="E12" i="2"/>
  <c r="D4" i="2"/>
  <c r="D5" i="2"/>
  <c r="D6" i="2"/>
  <c r="D7" i="2"/>
  <c r="D8" i="2"/>
  <c r="D9" i="2"/>
  <c r="D10" i="2"/>
  <c r="D11" i="2"/>
  <c r="D12" i="2"/>
  <c r="C4" i="2"/>
  <c r="C5" i="2"/>
  <c r="C6" i="2"/>
  <c r="C7" i="2"/>
  <c r="C8" i="2"/>
  <c r="C9" i="2"/>
  <c r="C10" i="2"/>
  <c r="C11" i="2"/>
  <c r="C12" i="2"/>
  <c r="D3" i="2"/>
  <c r="E3" i="2"/>
  <c r="F3" i="2"/>
  <c r="G3" i="2"/>
  <c r="H3" i="2"/>
  <c r="I3" i="2"/>
  <c r="C3" i="2"/>
  <c r="B8" i="2"/>
  <c r="B9" i="2"/>
  <c r="B10" i="2"/>
  <c r="B11" i="2"/>
  <c r="B12" i="2"/>
  <c r="B4" i="2"/>
  <c r="B5" i="2"/>
  <c r="B6" i="2"/>
  <c r="B7" i="2"/>
  <c r="B3" i="2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" i="1"/>
  <c r="L29" i="1" l="1"/>
  <c r="L7" i="1"/>
  <c r="L21" i="1"/>
  <c r="L17" i="1"/>
  <c r="L9" i="1"/>
  <c r="L27" i="1"/>
  <c r="L23" i="1"/>
  <c r="L19" i="1"/>
  <c r="L15" i="1"/>
  <c r="L11" i="1"/>
  <c r="L3" i="1"/>
  <c r="L26" i="1"/>
  <c r="L22" i="1"/>
  <c r="L18" i="1"/>
  <c r="L14" i="1"/>
  <c r="L10" i="1"/>
  <c r="L6" i="1"/>
  <c r="L5" i="1"/>
  <c r="L25" i="1"/>
  <c r="L13" i="1"/>
  <c r="L28" i="1"/>
  <c r="L24" i="1"/>
  <c r="L20" i="1"/>
  <c r="L16" i="1"/>
  <c r="L12" i="1"/>
  <c r="L8" i="1"/>
  <c r="L4" i="1"/>
</calcChain>
</file>

<file path=xl/sharedStrings.xml><?xml version="1.0" encoding="utf-8"?>
<sst xmlns="http://schemas.openxmlformats.org/spreadsheetml/2006/main" count="51" uniqueCount="51">
  <si>
    <t>安順國中107學年度第二次段考105成績一覽表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</si>
  <si>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</si>
  <si>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</si>
  <si>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</si>
  <si>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</si>
  <si>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</si>
  <si>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</si>
  <si>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</si>
  <si>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</si>
  <si>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</si>
  <si>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</si>
  <si>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方彥博</t>
    <phoneticPr fontId="1" type="noConversion"/>
  </si>
  <si>
    <t>王鈞鈺</t>
    <phoneticPr fontId="1" type="noConversion"/>
  </si>
  <si>
    <t>何澄凱</t>
    <phoneticPr fontId="1" type="noConversion"/>
  </si>
  <si>
    <t>吳杰霖</t>
    <phoneticPr fontId="1" type="noConversion"/>
  </si>
  <si>
    <t>吳冠享</t>
    <phoneticPr fontId="1" type="noConversion"/>
  </si>
  <si>
    <t>林軍佑</t>
    <phoneticPr fontId="1" type="noConversion"/>
  </si>
  <si>
    <t>施定佑</t>
    <phoneticPr fontId="1" type="noConversion"/>
  </si>
  <si>
    <t>許學嘉</t>
    <phoneticPr fontId="1" type="noConversion"/>
  </si>
  <si>
    <t>陳昱賢</t>
    <phoneticPr fontId="1" type="noConversion"/>
  </si>
  <si>
    <t>曾濬彬</t>
    <phoneticPr fontId="1" type="noConversion"/>
  </si>
  <si>
    <t>黃睿朋</t>
    <phoneticPr fontId="1" type="noConversion"/>
  </si>
  <si>
    <t>黃寶騰</t>
    <phoneticPr fontId="1" type="noConversion"/>
  </si>
  <si>
    <t>蔡旻叡</t>
    <phoneticPr fontId="1" type="noConversion"/>
  </si>
  <si>
    <t>鄭健宏</t>
    <phoneticPr fontId="1" type="noConversion"/>
  </si>
  <si>
    <t>謝昕哲</t>
    <phoneticPr fontId="1" type="noConversion"/>
  </si>
  <si>
    <t>顏宏洺</t>
    <phoneticPr fontId="1" type="noConversion"/>
  </si>
  <si>
    <t>李彥箴</t>
    <phoneticPr fontId="1" type="noConversion"/>
  </si>
  <si>
    <t>林純玉</t>
    <phoneticPr fontId="1" type="noConversion"/>
  </si>
  <si>
    <t>洪雅蕙</t>
    <phoneticPr fontId="1" type="noConversion"/>
  </si>
  <si>
    <t>許宥芯</t>
    <phoneticPr fontId="1" type="noConversion"/>
  </si>
  <si>
    <t>郭于嫻</t>
    <phoneticPr fontId="1" type="noConversion"/>
  </si>
  <si>
    <t>陳芷萱</t>
    <phoneticPr fontId="1" type="noConversion"/>
  </si>
  <si>
    <t>陳宥均</t>
    <phoneticPr fontId="1" type="noConversion"/>
  </si>
  <si>
    <t>陳詠欣</t>
    <phoneticPr fontId="1" type="noConversion"/>
  </si>
  <si>
    <t>黃品瑄</t>
    <phoneticPr fontId="1" type="noConversion"/>
  </si>
  <si>
    <t>蘇盈禎</t>
    <phoneticPr fontId="1" type="noConversion"/>
  </si>
  <si>
    <t>蘇鳳馨</t>
    <phoneticPr fontId="1" type="noConversion"/>
  </si>
  <si>
    <t>公民</t>
    <phoneticPr fontId="1" type="noConversion"/>
  </si>
  <si>
    <t>座號</t>
    <phoneticPr fontId="1" type="noConversion"/>
  </si>
  <si>
    <t>數及或補</t>
    <phoneticPr fontId="1" type="noConversion"/>
  </si>
  <si>
    <t>參賽學生資料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</si>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</sst>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F573B4"/>
      <name val="新細明體"/>
      <family val="2"/>
      <charset val="136"/>
      <scheme val="minor"/>
    </font>
    <font>
      <sz val="20"/>
      <color theme="1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2"/>
      <color rgb="FF800000"/>
      <name val="新細明體"/>
      <family val="2"/>
      <charset val="136"/>
      <scheme val="minor"/>
    </font>
    <font>
      <sz val="12"/>
      <color theme="0" tint="-4.9989318521683403E-2"/>
      <name val="新細明體"/>
      <family val="2"/>
      <charset val="136"/>
      <scheme val="minor"/>
    </font>
    <font>
      <sz val="12"/>
      <color rgb="FFB8EB15"/>
      <name val="新細明體"/>
      <family val="2"/>
      <charset val="136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555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4FEBEF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573B4"/>
        <bgColor indexed="64"/>
      </patternFill>
    </fill>
    <fill>
      <patternFill patternType="solid">
        <fgColor rgb="FF48F64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5" fillId="6" borderId="0" xfId="0" applyFont="1" applyFill="1">
      <alignment vertical="center"/>
    </xf>
    <xf numFmtId="0" fontId="6" fillId="5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4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7" borderId="0" xfId="0" applyFont="1" applyFill="1">
      <alignment vertical="center"/>
    </xf>
    <xf numFmtId="0" fontId="2" fillId="8" borderId="0" xfId="0" applyFont="1" applyFill="1">
      <alignment vertical="center"/>
    </xf>
    <xf numFmtId="0" fontId="6" fillId="9" borderId="0" xfId="0" applyFont="1" applyFill="1">
      <alignment vertical="center"/>
    </xf>
    <xf numFmtId="0" fontId="9" fillId="10" borderId="0" xfId="0" applyFont="1" applyFill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12" borderId="0" xfId="0" applyFont="1" applyFill="1">
      <alignment vertical="center"/>
    </xf>
    <xf numFmtId="0" fontId="13" fillId="11" borderId="0" xfId="0" applyFont="1" applyFill="1">
      <alignment vertical="center"/>
    </xf>
    <xf numFmtId="0" fontId="14" fillId="13" borderId="0" xfId="0" applyFont="1" applyFill="1">
      <alignment vertical="center"/>
    </xf>
    <xf numFmtId="0" fontId="0" fillId="14" borderId="0" xfId="0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B8EB15"/>
      <color rgb="FFF573B4"/>
      <color rgb="FF800000"/>
      <color rgb="FF48F64C"/>
      <color rgb="FF4FEBEF"/>
      <color rgb="FFF955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O18" sqref="O18"/>
    </sheetView>
  </sheetViews>
  <sheetFormatPr defaultRowHeight="16.2" x14ac:dyDescent="0.3"/>
  <cols>
    <col min="1" max="1" width="8.88671875" customWidth="1"/>
    <col min="2" max="2" width="9" customWidth="1"/>
    <col min="3" max="3" width="9.33203125" customWidth="1"/>
    <col min="4" max="10" width="9" customWidth="1"/>
  </cols>
  <sheetData>
    <row r="1" spans="1:13" ht="28.2" x14ac:dyDescent="0.3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13" x14ac:dyDescent="0.3">
      <c r="A2" s="1" t="s">
        <v>39</v>
      </c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38</v>
      </c>
      <c r="J2" s="12" t="s">
        <v>8</v>
      </c>
      <c r="K2" s="13" t="s">
        <v>9</v>
      </c>
      <c r="L2" s="14" t="s">
        <v>10</v>
      </c>
      <c r="M2" t="s">
        <v>40</v>
      </c>
    </row>
    <row r="3" spans="1:13" x14ac:dyDescent="0.3">
      <c r="A3" s="1">
        <v>1</v>
      </c>
      <c r="B3" s="2" t="s">
        <v>11</v>
      </c>
      <c r="C3" s="3">
        <v>45</v>
      </c>
      <c r="D3" s="4">
        <v>32</v>
      </c>
      <c r="E3" s="5">
        <v>23</v>
      </c>
      <c r="F3" s="6">
        <v>30</v>
      </c>
      <c r="G3" s="7">
        <v>35</v>
      </c>
      <c r="H3" s="8">
        <v>55</v>
      </c>
      <c r="I3" s="9">
        <v>60</v>
      </c>
      <c r="J3" s="12">
        <f t="shared" ref="J3:J29" si="0">SUM(C3:I3)</f>
        <v>280</v>
      </c>
      <c r="K3" s="13">
        <f t="shared" ref="K3:K29" si="1">AVERAGE(C3:I3)</f>
        <v>40</v>
      </c>
      <c r="L3" s="14">
        <f>RANK(J3,J$3:J$29)</f>
        <v>23</v>
      </c>
      <c r="M3" t="str">
        <f>IF(E3&gt;=60,"及格","補考")</f>
        <v>補考</v>
      </c>
    </row>
    <row r="4" spans="1:13" x14ac:dyDescent="0.3">
      <c r="A4" s="1">
        <v>2</v>
      </c>
      <c r="B4" s="2" t="s">
        <v>12</v>
      </c>
      <c r="C4" s="3">
        <v>50</v>
      </c>
      <c r="D4" s="4">
        <v>51</v>
      </c>
      <c r="E4" s="5">
        <v>56</v>
      </c>
      <c r="F4" s="6">
        <v>26</v>
      </c>
      <c r="G4" s="7">
        <v>23</v>
      </c>
      <c r="H4" s="8">
        <v>46</v>
      </c>
      <c r="I4" s="9">
        <v>65</v>
      </c>
      <c r="J4" s="12">
        <f t="shared" si="0"/>
        <v>317</v>
      </c>
      <c r="K4" s="13">
        <f t="shared" si="1"/>
        <v>45.285714285714285</v>
      </c>
      <c r="L4" s="14">
        <f t="shared" ref="L4:L29" si="2">RANK(J4,J$3:J$29)</f>
        <v>20</v>
      </c>
      <c r="M4" t="str">
        <f t="shared" ref="M4:M29" si="3">IF(E4&gt;=60,"及格","補考")</f>
        <v>補考</v>
      </c>
    </row>
    <row r="5" spans="1:13" x14ac:dyDescent="0.3">
      <c r="A5" s="1">
        <v>3</v>
      </c>
      <c r="B5" s="2" t="s">
        <v>13</v>
      </c>
      <c r="C5" s="3">
        <v>100</v>
      </c>
      <c r="D5" s="4">
        <v>98</v>
      </c>
      <c r="E5" s="5">
        <v>96</v>
      </c>
      <c r="F5" s="6">
        <v>89</v>
      </c>
      <c r="G5" s="7">
        <v>98</v>
      </c>
      <c r="H5" s="8">
        <v>88</v>
      </c>
      <c r="I5" s="9">
        <v>93</v>
      </c>
      <c r="J5" s="12">
        <f t="shared" si="0"/>
        <v>662</v>
      </c>
      <c r="K5" s="13">
        <f t="shared" si="1"/>
        <v>94.571428571428569</v>
      </c>
      <c r="L5" s="14">
        <f t="shared" si="2"/>
        <v>3</v>
      </c>
      <c r="M5" t="str">
        <f t="shared" si="3"/>
        <v>及格</v>
      </c>
    </row>
    <row r="6" spans="1:13" x14ac:dyDescent="0.3">
      <c r="A6" s="1">
        <v>4</v>
      </c>
      <c r="B6" s="2" t="s">
        <v>14</v>
      </c>
      <c r="C6" s="3">
        <v>40</v>
      </c>
      <c r="D6" s="4">
        <v>27</v>
      </c>
      <c r="E6" s="5">
        <v>13</v>
      </c>
      <c r="F6" s="6">
        <v>20</v>
      </c>
      <c r="G6" s="7">
        <v>46</v>
      </c>
      <c r="H6" s="8">
        <v>12</v>
      </c>
      <c r="I6" s="9">
        <v>23</v>
      </c>
      <c r="J6" s="12">
        <f t="shared" si="0"/>
        <v>181</v>
      </c>
      <c r="K6" s="13">
        <f t="shared" si="1"/>
        <v>25.857142857142858</v>
      </c>
      <c r="L6" s="14">
        <f t="shared" si="2"/>
        <v>26</v>
      </c>
      <c r="M6" t="str">
        <f t="shared" si="3"/>
        <v>補考</v>
      </c>
    </row>
    <row r="7" spans="1:13" x14ac:dyDescent="0.3">
      <c r="A7" s="1">
        <v>5</v>
      </c>
      <c r="B7" s="2" t="s">
        <v>15</v>
      </c>
      <c r="C7" s="3">
        <v>100</v>
      </c>
      <c r="D7" s="4">
        <v>92</v>
      </c>
      <c r="E7" s="5">
        <v>67</v>
      </c>
      <c r="F7" s="6">
        <v>79</v>
      </c>
      <c r="G7" s="7">
        <v>97</v>
      </c>
      <c r="H7" s="8">
        <v>89</v>
      </c>
      <c r="I7" s="9">
        <v>92</v>
      </c>
      <c r="J7" s="12">
        <f t="shared" si="0"/>
        <v>616</v>
      </c>
      <c r="K7" s="13">
        <f t="shared" si="1"/>
        <v>88</v>
      </c>
      <c r="L7" s="14">
        <f t="shared" si="2"/>
        <v>5</v>
      </c>
      <c r="M7" t="str">
        <f t="shared" si="3"/>
        <v>及格</v>
      </c>
    </row>
    <row r="8" spans="1:13" x14ac:dyDescent="0.3">
      <c r="A8" s="1">
        <v>6</v>
      </c>
      <c r="B8" s="2" t="s">
        <v>16</v>
      </c>
      <c r="C8" s="3">
        <v>85</v>
      </c>
      <c r="D8" s="4">
        <v>68</v>
      </c>
      <c r="E8" s="5">
        <v>81</v>
      </c>
      <c r="F8" s="6">
        <v>63</v>
      </c>
      <c r="G8" s="7">
        <v>87</v>
      </c>
      <c r="H8" s="8">
        <v>67</v>
      </c>
      <c r="I8" s="9">
        <v>78</v>
      </c>
      <c r="J8" s="12">
        <f t="shared" si="0"/>
        <v>529</v>
      </c>
      <c r="K8" s="13">
        <f t="shared" si="1"/>
        <v>75.571428571428569</v>
      </c>
      <c r="L8" s="14">
        <f t="shared" si="2"/>
        <v>8</v>
      </c>
      <c r="M8" t="str">
        <f t="shared" si="3"/>
        <v>及格</v>
      </c>
    </row>
    <row r="9" spans="1:13" x14ac:dyDescent="0.3">
      <c r="A9" s="1">
        <v>7</v>
      </c>
      <c r="B9" s="2" t="s">
        <v>17</v>
      </c>
      <c r="C9" s="3">
        <v>80</v>
      </c>
      <c r="D9" s="4">
        <v>84</v>
      </c>
      <c r="E9" s="5">
        <v>73</v>
      </c>
      <c r="F9" s="6">
        <v>53</v>
      </c>
      <c r="G9" s="7">
        <v>46</v>
      </c>
      <c r="H9" s="8">
        <v>93</v>
      </c>
      <c r="I9" s="9">
        <v>95</v>
      </c>
      <c r="J9" s="12">
        <f t="shared" si="0"/>
        <v>524</v>
      </c>
      <c r="K9" s="13">
        <f t="shared" si="1"/>
        <v>74.857142857142861</v>
      </c>
      <c r="L9" s="14">
        <f t="shared" si="2"/>
        <v>9</v>
      </c>
      <c r="M9" t="str">
        <f t="shared" si="3"/>
        <v>及格</v>
      </c>
    </row>
    <row r="10" spans="1:13" x14ac:dyDescent="0.3">
      <c r="A10" s="1">
        <v>8</v>
      </c>
      <c r="B10" s="2" t="s">
        <v>18</v>
      </c>
      <c r="C10" s="3">
        <v>45</v>
      </c>
      <c r="D10" s="4">
        <v>67</v>
      </c>
      <c r="E10" s="5">
        <v>25</v>
      </c>
      <c r="F10" s="6">
        <v>40</v>
      </c>
      <c r="G10" s="7">
        <v>1</v>
      </c>
      <c r="H10" s="8">
        <v>66</v>
      </c>
      <c r="I10" s="9">
        <v>36</v>
      </c>
      <c r="J10" s="12">
        <f t="shared" si="0"/>
        <v>280</v>
      </c>
      <c r="K10" s="13">
        <f t="shared" si="1"/>
        <v>40</v>
      </c>
      <c r="L10" s="14">
        <f t="shared" si="2"/>
        <v>23</v>
      </c>
      <c r="M10" t="str">
        <f t="shared" si="3"/>
        <v>補考</v>
      </c>
    </row>
    <row r="11" spans="1:13" x14ac:dyDescent="0.3">
      <c r="A11" s="1">
        <v>9</v>
      </c>
      <c r="B11" s="2" t="s">
        <v>19</v>
      </c>
      <c r="C11" s="3">
        <v>65</v>
      </c>
      <c r="D11" s="4">
        <v>53</v>
      </c>
      <c r="E11" s="5">
        <v>29</v>
      </c>
      <c r="F11" s="6">
        <v>42</v>
      </c>
      <c r="G11" s="7">
        <v>13</v>
      </c>
      <c r="H11" s="8">
        <v>25</v>
      </c>
      <c r="I11" s="9">
        <v>63</v>
      </c>
      <c r="J11" s="12">
        <f t="shared" si="0"/>
        <v>290</v>
      </c>
      <c r="K11" s="13">
        <f t="shared" si="1"/>
        <v>41.428571428571431</v>
      </c>
      <c r="L11" s="14">
        <f t="shared" si="2"/>
        <v>22</v>
      </c>
      <c r="M11" t="str">
        <f t="shared" si="3"/>
        <v>補考</v>
      </c>
    </row>
    <row r="12" spans="1:13" x14ac:dyDescent="0.3">
      <c r="A12" s="1">
        <v>10</v>
      </c>
      <c r="B12" s="2" t="s">
        <v>20</v>
      </c>
      <c r="C12" s="3">
        <v>20</v>
      </c>
      <c r="D12" s="4">
        <v>4</v>
      </c>
      <c r="E12" s="5">
        <v>8</v>
      </c>
      <c r="F12" s="6">
        <v>7</v>
      </c>
      <c r="G12" s="7">
        <v>9</v>
      </c>
      <c r="H12" s="8">
        <v>3</v>
      </c>
      <c r="I12" s="9">
        <v>10</v>
      </c>
      <c r="J12" s="12">
        <f t="shared" si="0"/>
        <v>61</v>
      </c>
      <c r="K12" s="13">
        <f t="shared" si="1"/>
        <v>8.7142857142857135</v>
      </c>
      <c r="L12" s="14">
        <f t="shared" si="2"/>
        <v>27</v>
      </c>
      <c r="M12" t="str">
        <f t="shared" si="3"/>
        <v>補考</v>
      </c>
    </row>
    <row r="13" spans="1:13" x14ac:dyDescent="0.3">
      <c r="A13" s="1">
        <v>11</v>
      </c>
      <c r="B13" s="2" t="s">
        <v>21</v>
      </c>
      <c r="C13" s="3">
        <v>90</v>
      </c>
      <c r="D13" s="4">
        <v>78</v>
      </c>
      <c r="E13" s="5">
        <v>88</v>
      </c>
      <c r="F13" s="6">
        <v>81</v>
      </c>
      <c r="G13" s="7">
        <v>61</v>
      </c>
      <c r="H13" s="8">
        <v>45</v>
      </c>
      <c r="I13" s="9">
        <v>63</v>
      </c>
      <c r="J13" s="12">
        <f t="shared" si="0"/>
        <v>506</v>
      </c>
      <c r="K13" s="13">
        <f t="shared" si="1"/>
        <v>72.285714285714292</v>
      </c>
      <c r="L13" s="14">
        <f t="shared" si="2"/>
        <v>10</v>
      </c>
      <c r="M13" t="str">
        <f t="shared" si="3"/>
        <v>及格</v>
      </c>
    </row>
    <row r="14" spans="1:13" x14ac:dyDescent="0.3">
      <c r="A14" s="1">
        <v>12</v>
      </c>
      <c r="B14" s="2" t="s">
        <v>22</v>
      </c>
      <c r="C14" s="3">
        <v>80</v>
      </c>
      <c r="D14" s="4">
        <v>59</v>
      </c>
      <c r="E14" s="5">
        <v>67</v>
      </c>
      <c r="F14" s="6">
        <v>66</v>
      </c>
      <c r="G14" s="7">
        <v>23</v>
      </c>
      <c r="H14" s="8">
        <v>21</v>
      </c>
      <c r="I14" s="9">
        <v>39</v>
      </c>
      <c r="J14" s="12">
        <f t="shared" si="0"/>
        <v>355</v>
      </c>
      <c r="K14" s="13">
        <f t="shared" si="1"/>
        <v>50.714285714285715</v>
      </c>
      <c r="L14" s="14">
        <f t="shared" si="2"/>
        <v>17</v>
      </c>
      <c r="M14" t="str">
        <f t="shared" si="3"/>
        <v>及格</v>
      </c>
    </row>
    <row r="15" spans="1:13" x14ac:dyDescent="0.3">
      <c r="A15" s="1">
        <v>13</v>
      </c>
      <c r="B15" s="2" t="s">
        <v>23</v>
      </c>
      <c r="C15" s="3">
        <v>92</v>
      </c>
      <c r="D15" s="4">
        <v>93</v>
      </c>
      <c r="E15" s="5">
        <v>84</v>
      </c>
      <c r="F15" s="6">
        <v>94</v>
      </c>
      <c r="G15" s="7">
        <v>45</v>
      </c>
      <c r="H15" s="8">
        <v>45</v>
      </c>
      <c r="I15" s="9">
        <v>87</v>
      </c>
      <c r="J15" s="12">
        <f t="shared" si="0"/>
        <v>540</v>
      </c>
      <c r="K15" s="13">
        <f t="shared" si="1"/>
        <v>77.142857142857139</v>
      </c>
      <c r="L15" s="14">
        <f t="shared" si="2"/>
        <v>7</v>
      </c>
      <c r="M15" t="str">
        <f t="shared" si="3"/>
        <v>及格</v>
      </c>
    </row>
    <row r="16" spans="1:13" x14ac:dyDescent="0.3">
      <c r="A16" s="1">
        <v>14</v>
      </c>
      <c r="B16" s="2" t="s">
        <v>24</v>
      </c>
      <c r="C16" s="3">
        <v>100</v>
      </c>
      <c r="D16" s="4">
        <v>98</v>
      </c>
      <c r="E16" s="5">
        <v>92</v>
      </c>
      <c r="F16" s="6">
        <v>51</v>
      </c>
      <c r="G16" s="7">
        <v>78</v>
      </c>
      <c r="H16" s="8">
        <v>23</v>
      </c>
      <c r="I16" s="9">
        <v>48</v>
      </c>
      <c r="J16" s="12">
        <f t="shared" si="0"/>
        <v>490</v>
      </c>
      <c r="K16" s="13">
        <f t="shared" si="1"/>
        <v>70</v>
      </c>
      <c r="L16" s="14">
        <f t="shared" si="2"/>
        <v>11</v>
      </c>
      <c r="M16" t="str">
        <f t="shared" si="3"/>
        <v>及格</v>
      </c>
    </row>
    <row r="17" spans="1:13" x14ac:dyDescent="0.3">
      <c r="A17" s="1">
        <v>15</v>
      </c>
      <c r="B17" s="2" t="s">
        <v>25</v>
      </c>
      <c r="C17" s="3">
        <v>70</v>
      </c>
      <c r="D17" s="4">
        <v>67</v>
      </c>
      <c r="E17" s="5">
        <v>38</v>
      </c>
      <c r="F17" s="6">
        <v>64</v>
      </c>
      <c r="G17" s="7">
        <v>43</v>
      </c>
      <c r="H17" s="8">
        <v>78</v>
      </c>
      <c r="I17" s="9">
        <v>65</v>
      </c>
      <c r="J17" s="12">
        <f t="shared" si="0"/>
        <v>425</v>
      </c>
      <c r="K17" s="13">
        <f t="shared" si="1"/>
        <v>60.714285714285715</v>
      </c>
      <c r="L17" s="14">
        <f t="shared" si="2"/>
        <v>14</v>
      </c>
      <c r="M17" t="str">
        <f t="shared" si="3"/>
        <v>補考</v>
      </c>
    </row>
    <row r="18" spans="1:13" x14ac:dyDescent="0.3">
      <c r="A18" s="1">
        <v>16</v>
      </c>
      <c r="B18" s="2" t="s">
        <v>26</v>
      </c>
      <c r="C18" s="3">
        <v>60</v>
      </c>
      <c r="D18" s="4">
        <v>34</v>
      </c>
      <c r="E18" s="5">
        <v>41</v>
      </c>
      <c r="F18" s="6">
        <v>11</v>
      </c>
      <c r="G18" s="7">
        <v>49</v>
      </c>
      <c r="H18" s="8">
        <v>89</v>
      </c>
      <c r="I18" s="9">
        <v>42</v>
      </c>
      <c r="J18" s="12">
        <f t="shared" si="0"/>
        <v>326</v>
      </c>
      <c r="K18" s="13">
        <f t="shared" si="1"/>
        <v>46.571428571428569</v>
      </c>
      <c r="L18" s="14">
        <f t="shared" si="2"/>
        <v>19</v>
      </c>
      <c r="M18" t="str">
        <f t="shared" si="3"/>
        <v>補考</v>
      </c>
    </row>
    <row r="19" spans="1:13" x14ac:dyDescent="0.3">
      <c r="A19" s="1">
        <v>17</v>
      </c>
      <c r="B19" s="2" t="s">
        <v>27</v>
      </c>
      <c r="C19" s="3">
        <v>100</v>
      </c>
      <c r="D19" s="4">
        <v>95</v>
      </c>
      <c r="E19" s="5">
        <v>98</v>
      </c>
      <c r="F19" s="6">
        <v>95</v>
      </c>
      <c r="G19" s="7">
        <v>96</v>
      </c>
      <c r="H19" s="8">
        <v>96</v>
      </c>
      <c r="I19" s="9">
        <v>99</v>
      </c>
      <c r="J19" s="12">
        <f t="shared" si="0"/>
        <v>679</v>
      </c>
      <c r="K19" s="13">
        <f t="shared" si="1"/>
        <v>97</v>
      </c>
      <c r="L19" s="14">
        <f t="shared" si="2"/>
        <v>1</v>
      </c>
      <c r="M19" t="str">
        <f t="shared" si="3"/>
        <v>及格</v>
      </c>
    </row>
    <row r="20" spans="1:13" x14ac:dyDescent="0.3">
      <c r="A20" s="1">
        <v>18</v>
      </c>
      <c r="B20" s="2" t="s">
        <v>28</v>
      </c>
      <c r="C20" s="3">
        <v>81</v>
      </c>
      <c r="D20" s="4">
        <v>30</v>
      </c>
      <c r="E20" s="5">
        <v>46</v>
      </c>
      <c r="F20" s="6">
        <v>13</v>
      </c>
      <c r="G20" s="7">
        <v>54</v>
      </c>
      <c r="H20" s="8">
        <v>26</v>
      </c>
      <c r="I20" s="9">
        <v>53</v>
      </c>
      <c r="J20" s="12">
        <f t="shared" si="0"/>
        <v>303</v>
      </c>
      <c r="K20" s="13">
        <f t="shared" si="1"/>
        <v>43.285714285714285</v>
      </c>
      <c r="L20" s="14">
        <f t="shared" si="2"/>
        <v>21</v>
      </c>
      <c r="M20" t="str">
        <f t="shared" si="3"/>
        <v>補考</v>
      </c>
    </row>
    <row r="21" spans="1:13" x14ac:dyDescent="0.3">
      <c r="A21" s="1">
        <v>19</v>
      </c>
      <c r="B21" s="2" t="s">
        <v>29</v>
      </c>
      <c r="C21" s="3">
        <v>69</v>
      </c>
      <c r="D21" s="4">
        <v>84</v>
      </c>
      <c r="E21" s="5">
        <v>67</v>
      </c>
      <c r="F21" s="6">
        <v>68</v>
      </c>
      <c r="G21" s="7">
        <v>30</v>
      </c>
      <c r="H21" s="8">
        <v>25</v>
      </c>
      <c r="I21" s="9">
        <v>74</v>
      </c>
      <c r="J21" s="12">
        <f t="shared" si="0"/>
        <v>417</v>
      </c>
      <c r="K21" s="13">
        <f t="shared" si="1"/>
        <v>59.571428571428569</v>
      </c>
      <c r="L21" s="14">
        <f t="shared" si="2"/>
        <v>15</v>
      </c>
      <c r="M21" t="str">
        <f t="shared" si="3"/>
        <v>及格</v>
      </c>
    </row>
    <row r="22" spans="1:13" x14ac:dyDescent="0.3">
      <c r="A22" s="1">
        <v>20</v>
      </c>
      <c r="B22" s="2" t="s">
        <v>30</v>
      </c>
      <c r="C22" s="3">
        <v>58</v>
      </c>
      <c r="D22" s="4">
        <v>47</v>
      </c>
      <c r="E22" s="5">
        <v>49</v>
      </c>
      <c r="F22" s="6">
        <v>45</v>
      </c>
      <c r="G22" s="7">
        <v>51</v>
      </c>
      <c r="H22" s="8">
        <v>61</v>
      </c>
      <c r="I22" s="9">
        <v>28</v>
      </c>
      <c r="J22" s="12">
        <f t="shared" si="0"/>
        <v>339</v>
      </c>
      <c r="K22" s="13">
        <f t="shared" si="1"/>
        <v>48.428571428571431</v>
      </c>
      <c r="L22" s="14">
        <f t="shared" si="2"/>
        <v>18</v>
      </c>
      <c r="M22" t="str">
        <f t="shared" si="3"/>
        <v>補考</v>
      </c>
    </row>
    <row r="23" spans="1:13" x14ac:dyDescent="0.3">
      <c r="A23" s="1">
        <v>21</v>
      </c>
      <c r="B23" s="2" t="s">
        <v>31</v>
      </c>
      <c r="C23" s="3">
        <v>85</v>
      </c>
      <c r="D23" s="4">
        <v>66</v>
      </c>
      <c r="E23" s="5">
        <v>73</v>
      </c>
      <c r="F23" s="6">
        <v>79</v>
      </c>
      <c r="G23" s="7">
        <v>67</v>
      </c>
      <c r="H23" s="8">
        <v>11</v>
      </c>
      <c r="I23" s="9">
        <v>63</v>
      </c>
      <c r="J23" s="12">
        <f t="shared" si="0"/>
        <v>444</v>
      </c>
      <c r="K23" s="13">
        <f t="shared" si="1"/>
        <v>63.428571428571431</v>
      </c>
      <c r="L23" s="14">
        <f t="shared" si="2"/>
        <v>13</v>
      </c>
      <c r="M23" t="str">
        <f t="shared" si="3"/>
        <v>及格</v>
      </c>
    </row>
    <row r="24" spans="1:13" x14ac:dyDescent="0.3">
      <c r="A24" s="1">
        <v>22</v>
      </c>
      <c r="B24" s="2" t="s">
        <v>32</v>
      </c>
      <c r="C24" s="3">
        <v>100</v>
      </c>
      <c r="D24" s="4">
        <v>85</v>
      </c>
      <c r="E24" s="5">
        <v>82</v>
      </c>
      <c r="F24" s="6">
        <v>41</v>
      </c>
      <c r="G24" s="7">
        <v>79</v>
      </c>
      <c r="H24" s="8">
        <v>78</v>
      </c>
      <c r="I24" s="9">
        <v>89</v>
      </c>
      <c r="J24" s="12">
        <f t="shared" si="0"/>
        <v>554</v>
      </c>
      <c r="K24" s="13">
        <f t="shared" si="1"/>
        <v>79.142857142857139</v>
      </c>
      <c r="L24" s="14">
        <f t="shared" si="2"/>
        <v>6</v>
      </c>
      <c r="M24" t="str">
        <f t="shared" si="3"/>
        <v>及格</v>
      </c>
    </row>
    <row r="25" spans="1:13" x14ac:dyDescent="0.3">
      <c r="A25" s="1">
        <v>23</v>
      </c>
      <c r="B25" s="2" t="s">
        <v>33</v>
      </c>
      <c r="C25" s="3">
        <v>80</v>
      </c>
      <c r="D25" s="4">
        <v>65</v>
      </c>
      <c r="E25" s="5">
        <v>64</v>
      </c>
      <c r="F25" s="6">
        <v>76</v>
      </c>
      <c r="G25" s="7">
        <v>59</v>
      </c>
      <c r="H25" s="8">
        <v>64</v>
      </c>
      <c r="I25" s="9">
        <v>82</v>
      </c>
      <c r="J25" s="12">
        <f t="shared" si="0"/>
        <v>490</v>
      </c>
      <c r="K25" s="13">
        <f t="shared" si="1"/>
        <v>70</v>
      </c>
      <c r="L25" s="14">
        <f t="shared" si="2"/>
        <v>11</v>
      </c>
      <c r="M25" t="str">
        <f t="shared" si="3"/>
        <v>及格</v>
      </c>
    </row>
    <row r="26" spans="1:13" x14ac:dyDescent="0.3">
      <c r="A26" s="1">
        <v>24</v>
      </c>
      <c r="B26" s="2" t="s">
        <v>34</v>
      </c>
      <c r="C26" s="3">
        <v>48</v>
      </c>
      <c r="D26" s="4">
        <v>40</v>
      </c>
      <c r="E26" s="5">
        <v>26</v>
      </c>
      <c r="F26" s="6">
        <v>13</v>
      </c>
      <c r="G26" s="7">
        <v>25</v>
      </c>
      <c r="H26" s="8">
        <v>56</v>
      </c>
      <c r="I26" s="9">
        <v>61</v>
      </c>
      <c r="J26" s="12">
        <f t="shared" si="0"/>
        <v>269</v>
      </c>
      <c r="K26" s="13">
        <f t="shared" si="1"/>
        <v>38.428571428571431</v>
      </c>
      <c r="L26" s="14">
        <f t="shared" si="2"/>
        <v>25</v>
      </c>
      <c r="M26" t="str">
        <f t="shared" si="3"/>
        <v>補考</v>
      </c>
    </row>
    <row r="27" spans="1:13" x14ac:dyDescent="0.3">
      <c r="A27" s="1">
        <v>25</v>
      </c>
      <c r="B27" s="2" t="s">
        <v>35</v>
      </c>
      <c r="C27" s="3">
        <v>95</v>
      </c>
      <c r="D27" s="4">
        <v>85</v>
      </c>
      <c r="E27" s="5">
        <v>90</v>
      </c>
      <c r="F27" s="6">
        <v>89</v>
      </c>
      <c r="G27" s="7">
        <v>85</v>
      </c>
      <c r="H27" s="8">
        <v>92</v>
      </c>
      <c r="I27" s="9">
        <v>90</v>
      </c>
      <c r="J27" s="12">
        <f t="shared" si="0"/>
        <v>626</v>
      </c>
      <c r="K27" s="13">
        <f t="shared" si="1"/>
        <v>89.428571428571431</v>
      </c>
      <c r="L27" s="14">
        <f t="shared" si="2"/>
        <v>4</v>
      </c>
      <c r="M27" t="str">
        <f t="shared" si="3"/>
        <v>及格</v>
      </c>
    </row>
    <row r="28" spans="1:13" x14ac:dyDescent="0.3">
      <c r="A28" s="1">
        <v>26</v>
      </c>
      <c r="B28" s="2" t="s">
        <v>36</v>
      </c>
      <c r="C28" s="3">
        <v>100</v>
      </c>
      <c r="D28" s="4">
        <v>87</v>
      </c>
      <c r="E28" s="5">
        <v>99</v>
      </c>
      <c r="F28" s="6">
        <v>98</v>
      </c>
      <c r="G28" s="7">
        <v>99</v>
      </c>
      <c r="H28" s="8">
        <v>91</v>
      </c>
      <c r="I28" s="9">
        <v>97</v>
      </c>
      <c r="J28" s="12">
        <f t="shared" si="0"/>
        <v>671</v>
      </c>
      <c r="K28" s="13">
        <f t="shared" si="1"/>
        <v>95.857142857142861</v>
      </c>
      <c r="L28" s="14">
        <f t="shared" si="2"/>
        <v>2</v>
      </c>
      <c r="M28" t="str">
        <f t="shared" si="3"/>
        <v>及格</v>
      </c>
    </row>
    <row r="29" spans="1:13" x14ac:dyDescent="0.3">
      <c r="A29" s="1">
        <v>27</v>
      </c>
      <c r="B29" s="2" t="s">
        <v>37</v>
      </c>
      <c r="C29" s="3">
        <v>96</v>
      </c>
      <c r="D29" s="4">
        <v>44</v>
      </c>
      <c r="E29" s="5">
        <v>65</v>
      </c>
      <c r="F29" s="6">
        <v>61</v>
      </c>
      <c r="G29" s="7">
        <v>64</v>
      </c>
      <c r="H29" s="8">
        <v>21</v>
      </c>
      <c r="I29" s="9">
        <v>62</v>
      </c>
      <c r="J29" s="12">
        <f t="shared" si="0"/>
        <v>413</v>
      </c>
      <c r="K29" s="13">
        <f t="shared" si="1"/>
        <v>59</v>
      </c>
      <c r="L29" s="14">
        <f t="shared" si="2"/>
        <v>16</v>
      </c>
      <c r="M29" t="str">
        <f t="shared" si="3"/>
        <v>及格</v>
      </c>
    </row>
    <row r="30" spans="1:13" x14ac:dyDescent="0.3">
      <c r="A30" s="15"/>
      <c r="B30" s="15"/>
    </row>
  </sheetData>
  <autoFilter ref="A2:M29"/>
  <sortState ref="A3:L29">
    <sortCondition ref="A3:A29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5" sqref="C5"/>
    </sheetView>
  </sheetViews>
  <sheetFormatPr defaultRowHeight="16.2" x14ac:dyDescent="0.3"/>
  <sheetData>
    <row r="1" spans="1:9" x14ac:dyDescent="0.3">
      <c r="A1" t="s">
        <v>41</v>
      </c>
    </row>
    <row r="2" spans="1:9" x14ac:dyDescent="0.3">
      <c r="A2" t="s">
        <v>42</v>
      </c>
      <c r="B2" t="s">
        <v>43</v>
      </c>
      <c r="C2" t="s">
        <v>44</v>
      </c>
      <c r="D2" t="s">
        <v>46</v>
      </c>
      <c r="E2" t="s">
        <v>45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3">
      <c r="A3">
        <v>25</v>
      </c>
      <c r="B3" t="str">
        <f>VLOOKUP( $A3,原始資料!$A$2:$M$29,2,0)</f>
        <v>黃品瑄</v>
      </c>
      <c r="C3">
        <f>VLOOKUP( $A3,原始資料!$A$2:$M$29,3,0)</f>
        <v>95</v>
      </c>
      <c r="D3">
        <f>VLOOKUP( $A3,原始資料!$A$2:$M$29,4,0)</f>
        <v>85</v>
      </c>
      <c r="E3">
        <f>VLOOKUP( $A3,原始資料!$A$2:$M$29,5,0)</f>
        <v>90</v>
      </c>
      <c r="F3">
        <f>VLOOKUP( $A3,原始資料!$A$2:$M$29,6,0)</f>
        <v>89</v>
      </c>
      <c r="G3">
        <f>VLOOKUP( $A3,原始資料!$A$2:$M$29,7,0)</f>
        <v>85</v>
      </c>
      <c r="H3">
        <f>VLOOKUP( $A3,原始資料!$A$2:$M$29,8,0)</f>
        <v>92</v>
      </c>
      <c r="I3">
        <f>VLOOKUP( $A3,原始資料!$A$2:$M$29,9,0)</f>
        <v>90</v>
      </c>
    </row>
    <row r="4" spans="1:9" x14ac:dyDescent="0.3">
      <c r="A4">
        <v>17</v>
      </c>
      <c r="B4" t="str">
        <f>VLOOKUP( $A4,原始資料!$A$2:$M$29,2,0)</f>
        <v>李彥箴</v>
      </c>
      <c r="C4">
        <f>VLOOKUP( $A4,原始資料!$A$2:$M$29,3,0)</f>
        <v>100</v>
      </c>
      <c r="D4">
        <f>VLOOKUP( $A4,原始資料!$A$2:$M$29,4,0)</f>
        <v>95</v>
      </c>
      <c r="E4">
        <f>VLOOKUP( $A4,原始資料!$A$2:$M$29,5,0)</f>
        <v>98</v>
      </c>
      <c r="F4">
        <f>VLOOKUP( $A4,原始資料!$A$2:$M$29,6,0)</f>
        <v>95</v>
      </c>
      <c r="G4">
        <f>VLOOKUP( $A4,原始資料!$A$2:$M$29,7,0)</f>
        <v>96</v>
      </c>
      <c r="H4">
        <f>VLOOKUP( $A4,原始資料!$A$2:$M$29,8,0)</f>
        <v>96</v>
      </c>
      <c r="I4">
        <f>VLOOKUP( $A4,原始資料!$A$2:$M$29,9,0)</f>
        <v>99</v>
      </c>
    </row>
    <row r="5" spans="1:9" x14ac:dyDescent="0.3">
      <c r="A5">
        <v>21</v>
      </c>
      <c r="B5" t="str">
        <f>VLOOKUP( $A5,原始資料!$A$2:$M$29,2,0)</f>
        <v>郭于嫻</v>
      </c>
      <c r="C5">
        <f>VLOOKUP( $A5,原始資料!$A$2:$M$29,3,0)</f>
        <v>85</v>
      </c>
      <c r="D5">
        <f>VLOOKUP( $A5,原始資料!$A$2:$M$29,4,0)</f>
        <v>66</v>
      </c>
      <c r="E5">
        <f>VLOOKUP( $A5,原始資料!$A$2:$M$29,5,0)</f>
        <v>73</v>
      </c>
      <c r="F5">
        <f>VLOOKUP( $A5,原始資料!$A$2:$M$29,6,0)</f>
        <v>79</v>
      </c>
      <c r="G5">
        <f>VLOOKUP( $A5,原始資料!$A$2:$M$29,7,0)</f>
        <v>67</v>
      </c>
      <c r="H5">
        <f>VLOOKUP( $A5,原始資料!$A$2:$M$29,8,0)</f>
        <v>11</v>
      </c>
      <c r="I5">
        <f>VLOOKUP( $A5,原始資料!$A$2:$M$29,9,0)</f>
        <v>63</v>
      </c>
    </row>
    <row r="6" spans="1:9" x14ac:dyDescent="0.3">
      <c r="A6">
        <v>22</v>
      </c>
      <c r="B6" t="str">
        <f>VLOOKUP( $A6,原始資料!$A$2:$M$29,2,0)</f>
        <v>陳芷萱</v>
      </c>
      <c r="C6">
        <f>VLOOKUP( $A6,原始資料!$A$2:$M$29,3,0)</f>
        <v>100</v>
      </c>
      <c r="D6">
        <f>VLOOKUP( $A6,原始資料!$A$2:$M$29,4,0)</f>
        <v>85</v>
      </c>
      <c r="E6">
        <f>VLOOKUP( $A6,原始資料!$A$2:$M$29,5,0)</f>
        <v>82</v>
      </c>
      <c r="F6">
        <f>VLOOKUP( $A6,原始資料!$A$2:$M$29,6,0)</f>
        <v>41</v>
      </c>
      <c r="G6">
        <f>VLOOKUP( $A6,原始資料!$A$2:$M$29,7,0)</f>
        <v>79</v>
      </c>
      <c r="H6">
        <f>VLOOKUP( $A6,原始資料!$A$2:$M$29,8,0)</f>
        <v>78</v>
      </c>
      <c r="I6">
        <f>VLOOKUP( $A6,原始資料!$A$2:$M$29,9,0)</f>
        <v>89</v>
      </c>
    </row>
    <row r="7" spans="1:9" x14ac:dyDescent="0.3">
      <c r="A7">
        <v>26</v>
      </c>
      <c r="B7" t="str">
        <f>VLOOKUP( $A7,原始資料!$A$2:$M$29,2,0)</f>
        <v>蘇盈禎</v>
      </c>
      <c r="C7">
        <f>VLOOKUP( $A7,原始資料!$A$2:$M$29,3,0)</f>
        <v>100</v>
      </c>
      <c r="D7">
        <f>VLOOKUP( $A7,原始資料!$A$2:$M$29,4,0)</f>
        <v>87</v>
      </c>
      <c r="E7">
        <f>VLOOKUP( $A7,原始資料!$A$2:$M$29,5,0)</f>
        <v>99</v>
      </c>
      <c r="F7">
        <f>VLOOKUP( $A7,原始資料!$A$2:$M$29,6,0)</f>
        <v>98</v>
      </c>
      <c r="G7">
        <f>VLOOKUP( $A7,原始資料!$A$2:$M$29,7,0)</f>
        <v>99</v>
      </c>
      <c r="H7">
        <f>VLOOKUP( $A7,原始資料!$A$2:$M$29,8,0)</f>
        <v>91</v>
      </c>
      <c r="I7">
        <f>VLOOKUP( $A7,原始資料!$A$2:$M$29,9,0)</f>
        <v>97</v>
      </c>
    </row>
    <row r="8" spans="1:9" x14ac:dyDescent="0.3">
      <c r="A8">
        <v>7</v>
      </c>
      <c r="B8" t="str">
        <f>VLOOKUP( $A8,原始資料!$A$2:$M$29,2,0)</f>
        <v>施定佑</v>
      </c>
      <c r="C8">
        <f>VLOOKUP( $A8,原始資料!$A$2:$M$29,3,0)</f>
        <v>80</v>
      </c>
      <c r="D8">
        <f>VLOOKUP( $A8,原始資料!$A$2:$M$29,4,0)</f>
        <v>84</v>
      </c>
      <c r="E8">
        <f>VLOOKUP( $A8,原始資料!$A$2:$M$29,5,0)</f>
        <v>73</v>
      </c>
      <c r="F8">
        <f>VLOOKUP( $A8,原始資料!$A$2:$M$29,6,0)</f>
        <v>53</v>
      </c>
      <c r="G8">
        <f>VLOOKUP( $A8,原始資料!$A$2:$M$29,7,0)</f>
        <v>46</v>
      </c>
      <c r="H8">
        <f>VLOOKUP( $A8,原始資料!$A$2:$M$29,8,0)</f>
        <v>93</v>
      </c>
      <c r="I8">
        <f>VLOOKUP( $A8,原始資料!$A$2:$M$29,9,0)</f>
        <v>95</v>
      </c>
    </row>
    <row r="9" spans="1:9" x14ac:dyDescent="0.3">
      <c r="A9">
        <v>14</v>
      </c>
      <c r="B9" t="str">
        <f>VLOOKUP( $A9,原始資料!$A$2:$M$29,2,0)</f>
        <v>鄭健宏</v>
      </c>
      <c r="C9">
        <f>VLOOKUP( $A9,原始資料!$A$2:$M$29,3,0)</f>
        <v>100</v>
      </c>
      <c r="D9">
        <f>VLOOKUP( $A9,原始資料!$A$2:$M$29,4,0)</f>
        <v>98</v>
      </c>
      <c r="E9">
        <f>VLOOKUP( $A9,原始資料!$A$2:$M$29,5,0)</f>
        <v>92</v>
      </c>
      <c r="F9">
        <f>VLOOKUP( $A9,原始資料!$A$2:$M$29,6,0)</f>
        <v>51</v>
      </c>
      <c r="G9">
        <f>VLOOKUP( $A9,原始資料!$A$2:$M$29,7,0)</f>
        <v>78</v>
      </c>
      <c r="H9">
        <f>VLOOKUP( $A9,原始資料!$A$2:$M$29,8,0)</f>
        <v>23</v>
      </c>
      <c r="I9">
        <f>VLOOKUP( $A9,原始資料!$A$2:$M$29,9,0)</f>
        <v>48</v>
      </c>
    </row>
    <row r="10" spans="1:9" x14ac:dyDescent="0.3">
      <c r="A10">
        <v>23</v>
      </c>
      <c r="B10" t="str">
        <f>VLOOKUP( $A10,原始資料!$A$2:$M$29,2,0)</f>
        <v>陳宥均</v>
      </c>
      <c r="C10">
        <f>VLOOKUP( $A10,原始資料!$A$2:$M$29,3,0)</f>
        <v>80</v>
      </c>
      <c r="D10">
        <f>VLOOKUP( $A10,原始資料!$A$2:$M$29,4,0)</f>
        <v>65</v>
      </c>
      <c r="E10">
        <f>VLOOKUP( $A10,原始資料!$A$2:$M$29,5,0)</f>
        <v>64</v>
      </c>
      <c r="F10">
        <f>VLOOKUP( $A10,原始資料!$A$2:$M$29,6,0)</f>
        <v>76</v>
      </c>
      <c r="G10">
        <f>VLOOKUP( $A10,原始資料!$A$2:$M$29,7,0)</f>
        <v>59</v>
      </c>
      <c r="H10">
        <f>VLOOKUP( $A10,原始資料!$A$2:$M$29,8,0)</f>
        <v>64</v>
      </c>
      <c r="I10">
        <f>VLOOKUP( $A10,原始資料!$A$2:$M$29,9,0)</f>
        <v>82</v>
      </c>
    </row>
    <row r="11" spans="1:9" x14ac:dyDescent="0.3">
      <c r="A11">
        <v>19</v>
      </c>
      <c r="B11" t="str">
        <f>VLOOKUP( $A11,原始資料!$A$2:$M$29,2,0)</f>
        <v>洪雅蕙</v>
      </c>
      <c r="C11">
        <f>VLOOKUP( $A11,原始資料!$A$2:$M$29,3,0)</f>
        <v>69</v>
      </c>
      <c r="D11">
        <f>VLOOKUP( $A11,原始資料!$A$2:$M$29,4,0)</f>
        <v>84</v>
      </c>
      <c r="E11">
        <f>VLOOKUP( $A11,原始資料!$A$2:$M$29,5,0)</f>
        <v>67</v>
      </c>
      <c r="F11">
        <f>VLOOKUP( $A11,原始資料!$A$2:$M$29,6,0)</f>
        <v>68</v>
      </c>
      <c r="G11">
        <f>VLOOKUP( $A11,原始資料!$A$2:$M$29,7,0)</f>
        <v>30</v>
      </c>
      <c r="H11">
        <f>VLOOKUP( $A11,原始資料!$A$2:$M$29,8,0)</f>
        <v>25</v>
      </c>
      <c r="I11">
        <f>VLOOKUP( $A11,原始資料!$A$2:$M$29,9,0)</f>
        <v>74</v>
      </c>
    </row>
    <row r="12" spans="1:9" x14ac:dyDescent="0.3">
      <c r="A12">
        <v>3</v>
      </c>
      <c r="B12" t="str">
        <f>VLOOKUP( $A12,原始資料!$A$2:$M$29,2,0)</f>
        <v>何澄凱</v>
      </c>
      <c r="C12">
        <f>VLOOKUP( $A12,原始資料!$A$2:$M$29,3,0)</f>
        <v>100</v>
      </c>
      <c r="D12">
        <f>VLOOKUP( $A12,原始資料!$A$2:$M$29,4,0)</f>
        <v>98</v>
      </c>
      <c r="E12">
        <f>VLOOKUP( $A12,原始資料!$A$2:$M$29,5,0)</f>
        <v>96</v>
      </c>
      <c r="F12">
        <f>VLOOKUP( $A12,原始資料!$A$2:$M$29,6,0)</f>
        <v>89</v>
      </c>
      <c r="G12">
        <f>VLOOKUP( $A12,原始資料!$A$2:$M$29,7,0)</f>
        <v>98</v>
      </c>
      <c r="H12">
        <f>VLOOKUP( $A12,原始資料!$A$2:$M$29,8,0)</f>
        <v>88</v>
      </c>
      <c r="I12">
        <f>VLOOKUP( $A12,原始資料!$A$2:$M$29,9,0)</f>
        <v>93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原始資料</vt:lpstr>
      <vt:lpstr>VLOOKup</vt:lpstr>
      <vt:lpstr>工作表3</vt:lpstr>
      <vt:lpstr>工作表4</vt:lpstr>
      <vt:lpstr>工作表5</vt:lpstr>
      <vt:lpstr>工作表6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2018-12-11T06:44:27Z</dcterms:created>
  <dcterms:modified xsi:type="dcterms:W3CDTF">2019-05-21T06:41:28Z</dcterms:modified>
</cp:coreProperties>
</file>