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10\"/>
    </mc:Choice>
  </mc:AlternateContent>
  <bookViews>
    <workbookView xWindow="0" yWindow="0" windowWidth="19200" windowHeight="11550"/>
  </bookViews>
  <sheets>
    <sheet name="第一次" sheetId="1" r:id="rId1"/>
    <sheet name="第二次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8" i="1"/>
  <c r="K11" i="1"/>
  <c r="J28" i="1"/>
  <c r="K28" i="1" s="1"/>
  <c r="J27" i="1"/>
  <c r="K27" i="1" s="1"/>
  <c r="J7" i="1"/>
  <c r="K7" i="1" s="1"/>
  <c r="J29" i="1"/>
  <c r="K29" i="1" s="1"/>
  <c r="J16" i="1"/>
  <c r="K16" i="1" s="1"/>
  <c r="J20" i="1"/>
  <c r="K20" i="1" s="1"/>
  <c r="J5" i="1"/>
  <c r="K5" i="1" s="1"/>
  <c r="J3" i="1"/>
  <c r="K3" i="1" s="1"/>
  <c r="J4" i="1"/>
  <c r="K4" i="1" s="1"/>
  <c r="J15" i="1"/>
  <c r="J10" i="1"/>
  <c r="K10" i="1" s="1"/>
  <c r="J13" i="1"/>
  <c r="K13" i="1" s="1"/>
  <c r="J21" i="1"/>
  <c r="K21" i="1" s="1"/>
  <c r="J24" i="1"/>
  <c r="K24" i="1" s="1"/>
  <c r="J22" i="1"/>
  <c r="K22" i="1" s="1"/>
  <c r="J17" i="1"/>
  <c r="K17" i="1" s="1"/>
  <c r="J18" i="1"/>
  <c r="K18" i="1" s="1"/>
  <c r="J8" i="1"/>
  <c r="J23" i="1"/>
  <c r="K23" i="1" s="1"/>
  <c r="J25" i="1"/>
  <c r="K25" i="1" s="1"/>
  <c r="J19" i="1"/>
  <c r="K19" i="1" s="1"/>
  <c r="J9" i="1"/>
  <c r="K9" i="1" s="1"/>
  <c r="J26" i="1"/>
  <c r="K26" i="1" s="1"/>
  <c r="J6" i="1"/>
  <c r="K6" i="1" s="1"/>
  <c r="J12" i="1"/>
  <c r="K12" i="1" s="1"/>
  <c r="J11" i="1"/>
  <c r="J14" i="1"/>
  <c r="K14" i="1"/>
  <c r="G28" i="4" l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D3" i="4"/>
  <c r="C4" i="4" l="1"/>
  <c r="D4" i="4"/>
  <c r="E4" i="4"/>
  <c r="C5" i="4"/>
  <c r="D5" i="4"/>
  <c r="E5" i="4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E3" i="4"/>
  <c r="C3" i="4"/>
  <c r="F3" i="4" l="1"/>
  <c r="F28" i="4"/>
  <c r="F24" i="4"/>
  <c r="F20" i="4"/>
  <c r="F16" i="4"/>
  <c r="F12" i="4"/>
  <c r="F8" i="4"/>
  <c r="F4" i="4"/>
  <c r="F25" i="4"/>
  <c r="F21" i="4"/>
  <c r="F17" i="4"/>
  <c r="F13" i="4"/>
  <c r="F9" i="4"/>
  <c r="F5" i="4"/>
  <c r="F26" i="4"/>
  <c r="F22" i="4"/>
  <c r="F18" i="4"/>
  <c r="F14" i="4"/>
  <c r="F10" i="4"/>
  <c r="F6" i="4"/>
  <c r="F27" i="4"/>
  <c r="F23" i="4"/>
  <c r="F19" i="4"/>
  <c r="F15" i="4"/>
  <c r="F11" i="4"/>
  <c r="F7" i="4"/>
</calcChain>
</file>

<file path=xl/sharedStrings.xml><?xml version="1.0" encoding="utf-8"?>
<sst xmlns="http://schemas.openxmlformats.org/spreadsheetml/2006/main" count="76" uniqueCount="76">
  <si>
    <t xml:space="preserve"> 安順國中104學年度第二學期108安第一次定期考成績表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</si>
  <si>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</si>
  <si>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</si>
  <si>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</si>
  <si>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</si>
  <si>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英文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</si>
  <si>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</si>
  <si>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</si>
  <si>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</si>
  <si>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</si>
  <si>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數學</t>
  </si>
  <si>
    <t>座號</t>
  </si>
  <si>
    <t>姓名</t>
  </si>
  <si>
    <t>英文</t>
  </si>
  <si>
    <t>生物</t>
  </si>
  <si>
    <t>于倫</t>
  </si>
  <si>
    <t>瑄薏</t>
  </si>
  <si>
    <t>阿源</t>
  </si>
  <si>
    <t>瑞軒</t>
  </si>
  <si>
    <t>彤偉</t>
  </si>
  <si>
    <t>鉯承</t>
  </si>
  <si>
    <t>士凱</t>
  </si>
  <si>
    <t>義凱</t>
  </si>
  <si>
    <t>冠宏</t>
  </si>
  <si>
    <t>余任</t>
  </si>
  <si>
    <t>俊穎</t>
  </si>
  <si>
    <t>佳俊</t>
  </si>
  <si>
    <t>詠全</t>
  </si>
  <si>
    <t>凱恩</t>
  </si>
  <si>
    <t>嘉宏</t>
  </si>
  <si>
    <t>昌砚</t>
  </si>
  <si>
    <t>奕婷</t>
  </si>
  <si>
    <t>萱茹</t>
  </si>
  <si>
    <t>雅萍</t>
  </si>
  <si>
    <t>靜如</t>
  </si>
  <si>
    <t>蘊瀅</t>
  </si>
  <si>
    <t>詩琳</t>
  </si>
  <si>
    <t>芳瑜</t>
  </si>
  <si>
    <t>倚臻</t>
  </si>
  <si>
    <t>亭茲</t>
  </si>
  <si>
    <t>瑩純</t>
  </si>
  <si>
    <t>加權總分</t>
    <phoneticPr fontId="1" type="noConversion"/>
  </si>
  <si>
    <t>加權平均</t>
    <phoneticPr fontId="1" type="noConversion"/>
  </si>
  <si>
    <t>原始名次</t>
    <phoneticPr fontId="1" type="noConversion"/>
  </si>
  <si>
    <t>加權名次</t>
    <phoneticPr fontId="1" type="noConversion"/>
  </si>
  <si>
    <t>安順國中104學年度第二學期108安第一次定期考成績表</t>
    <phoneticPr fontId="1" type="noConversion"/>
  </si>
  <si>
    <t>家豪</t>
    <phoneticPr fontId="1" type="noConversion"/>
  </si>
  <si>
    <t>峻宇</t>
    <phoneticPr fontId="1" type="noConversion"/>
  </si>
  <si>
    <t>郁凱</t>
    <phoneticPr fontId="1" type="noConversion"/>
  </si>
  <si>
    <t>力愿</t>
    <phoneticPr fontId="1" type="noConversion"/>
  </si>
  <si>
    <t>似誠</t>
    <phoneticPr fontId="1" type="noConversion"/>
  </si>
  <si>
    <t>奕學</t>
    <phoneticPr fontId="1" type="noConversion"/>
  </si>
  <si>
    <t>柏翰</t>
    <phoneticPr fontId="1" type="noConversion"/>
  </si>
  <si>
    <t>脩勳</t>
    <phoneticPr fontId="1" type="noConversion"/>
  </si>
  <si>
    <t>仰鴻</t>
    <phoneticPr fontId="1" type="noConversion"/>
  </si>
  <si>
    <t>振崴</t>
    <phoneticPr fontId="1" type="noConversion"/>
  </si>
  <si>
    <t>詠信</t>
    <phoneticPr fontId="1" type="noConversion"/>
  </si>
  <si>
    <t>?謄</t>
    <phoneticPr fontId="1" type="noConversion"/>
  </si>
  <si>
    <t>家億</t>
    <phoneticPr fontId="1" type="noConversion"/>
  </si>
  <si>
    <t>詠傑</t>
    <phoneticPr fontId="1" type="noConversion"/>
  </si>
  <si>
    <t>雨柔</t>
    <phoneticPr fontId="1" type="noConversion"/>
  </si>
  <si>
    <t>詩緯</t>
    <phoneticPr fontId="1" type="noConversion"/>
  </si>
  <si>
    <t>郁婷</t>
    <phoneticPr fontId="1" type="noConversion"/>
  </si>
  <si>
    <t>柔吟</t>
    <phoneticPr fontId="1" type="noConversion"/>
  </si>
  <si>
    <t>妍君</t>
    <phoneticPr fontId="1" type="noConversion"/>
  </si>
  <si>
    <t>慧文</t>
    <phoneticPr fontId="1" type="noConversion"/>
  </si>
  <si>
    <t>惠妤</t>
    <phoneticPr fontId="1" type="noConversion"/>
  </si>
  <si>
    <t>佳慧</t>
    <phoneticPr fontId="1" type="noConversion"/>
  </si>
  <si>
    <t>子宜</t>
    <phoneticPr fontId="1" type="noConversion"/>
  </si>
  <si>
    <t>玟婷</t>
    <phoneticPr fontId="1" type="noConversion"/>
  </si>
  <si>
    <t>詩淳</t>
    <phoneticPr fontId="1" type="noConversion"/>
  </si>
  <si>
    <t>淨蓮</t>
    <phoneticPr fontId="1" type="noConversion"/>
  </si>
  <si>
    <t>乃嫙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</si>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</sst>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FF00"/>
      <name val="新細明體"/>
      <family val="2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theme="7" tint="-0.499984740745262"/>
      <name val="新細明體"/>
      <family val="2"/>
      <charset val="136"/>
      <scheme val="minor"/>
    </font>
    <font>
      <sz val="12"/>
      <color theme="9"/>
      <name val="新細明體"/>
      <family val="2"/>
      <charset val="136"/>
      <scheme val="minor"/>
    </font>
    <font>
      <sz val="12"/>
      <color theme="4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zoomScaleNormal="100" workbookViewId="0">
      <selection activeCell="O20" sqref="O20"/>
    </sheetView>
  </sheetViews>
  <sheetFormatPr defaultRowHeight="16.5" x14ac:dyDescent="0.25"/>
  <cols>
    <col min="1" max="1" width="6" customWidth="1"/>
    <col min="2" max="2" width="6" style="1" customWidth="1"/>
    <col min="3" max="3" width="6" style="3" customWidth="1"/>
    <col min="4" max="4" width="6" style="2" customWidth="1"/>
    <col min="5" max="5" width="6" style="5" customWidth="1"/>
    <col min="6" max="7" width="6" style="4" customWidth="1"/>
    <col min="8" max="8" width="6" style="7" customWidth="1"/>
    <col min="9" max="9" width="6" style="6" customWidth="1"/>
  </cols>
  <sheetData>
    <row r="1" spans="1:12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12" x14ac:dyDescent="0.25">
      <c r="A2" t="s">
        <v>1</v>
      </c>
      <c r="B2" s="1" t="s">
        <v>2</v>
      </c>
      <c r="C2" s="3" t="s">
        <v>3</v>
      </c>
      <c r="D2" s="2" t="s">
        <v>4</v>
      </c>
      <c r="E2" s="5" t="s">
        <v>5</v>
      </c>
      <c r="F2" s="4" t="s">
        <v>6</v>
      </c>
      <c r="G2" s="4" t="s">
        <v>7</v>
      </c>
      <c r="H2" s="7" t="s">
        <v>8</v>
      </c>
      <c r="I2" s="6" t="s">
        <v>9</v>
      </c>
      <c r="J2" t="s">
        <v>73</v>
      </c>
      <c r="K2" t="s">
        <v>74</v>
      </c>
      <c r="L2" t="s">
        <v>75</v>
      </c>
    </row>
    <row r="3" spans="1:12" x14ac:dyDescent="0.25">
      <c r="A3">
        <v>9</v>
      </c>
      <c r="B3" t="s">
        <v>54</v>
      </c>
      <c r="C3" s="3">
        <v>100</v>
      </c>
      <c r="D3" s="2">
        <v>100</v>
      </c>
      <c r="E3" s="5">
        <v>100</v>
      </c>
      <c r="F3" s="4">
        <v>100</v>
      </c>
      <c r="G3" s="4">
        <v>100</v>
      </c>
      <c r="H3" s="7">
        <v>100</v>
      </c>
      <c r="I3" s="6">
        <v>100</v>
      </c>
      <c r="J3">
        <f>SUM(C3:I3)</f>
        <v>700</v>
      </c>
      <c r="K3" s="13">
        <f>J3/7</f>
        <v>100</v>
      </c>
      <c r="L3">
        <v>1</v>
      </c>
    </row>
    <row r="4" spans="1:12" x14ac:dyDescent="0.25">
      <c r="A4">
        <v>10</v>
      </c>
      <c r="B4" t="s">
        <v>55</v>
      </c>
      <c r="C4" s="3">
        <v>99</v>
      </c>
      <c r="D4" s="2">
        <v>99</v>
      </c>
      <c r="E4" s="5">
        <v>99</v>
      </c>
      <c r="F4" s="4">
        <v>99</v>
      </c>
      <c r="G4" s="4">
        <v>99</v>
      </c>
      <c r="H4" s="7">
        <v>99</v>
      </c>
      <c r="I4" s="6">
        <v>99</v>
      </c>
      <c r="J4">
        <f>SUM(C4:I4)</f>
        <v>693</v>
      </c>
      <c r="K4" s="13">
        <f>J4/7</f>
        <v>99</v>
      </c>
      <c r="L4">
        <v>2</v>
      </c>
    </row>
    <row r="5" spans="1:12" x14ac:dyDescent="0.25">
      <c r="A5">
        <v>8</v>
      </c>
      <c r="B5" t="s">
        <v>53</v>
      </c>
      <c r="C5" s="3">
        <v>95</v>
      </c>
      <c r="D5" s="2">
        <v>95</v>
      </c>
      <c r="E5" s="5">
        <v>95</v>
      </c>
      <c r="F5" s="4">
        <v>95</v>
      </c>
      <c r="G5" s="4">
        <v>95</v>
      </c>
      <c r="H5" s="7">
        <v>95</v>
      </c>
      <c r="I5" s="6">
        <v>95</v>
      </c>
      <c r="J5">
        <f>SUM(C5:I5)</f>
        <v>665</v>
      </c>
      <c r="K5" s="13">
        <f>J5/7</f>
        <v>95</v>
      </c>
      <c r="L5">
        <v>3</v>
      </c>
    </row>
    <row r="6" spans="1:12" x14ac:dyDescent="0.25">
      <c r="A6">
        <v>25</v>
      </c>
      <c r="B6" t="s">
        <v>70</v>
      </c>
      <c r="C6" s="3">
        <v>95</v>
      </c>
      <c r="D6" s="2">
        <v>95</v>
      </c>
      <c r="E6" s="5">
        <v>95</v>
      </c>
      <c r="F6" s="4">
        <v>95</v>
      </c>
      <c r="G6" s="4">
        <v>95</v>
      </c>
      <c r="H6" s="7">
        <v>95</v>
      </c>
      <c r="I6" s="6">
        <v>95</v>
      </c>
      <c r="J6">
        <f>SUM(C6:I6)</f>
        <v>665</v>
      </c>
      <c r="K6" s="13">
        <f>J6/7</f>
        <v>95</v>
      </c>
      <c r="L6">
        <v>4</v>
      </c>
    </row>
    <row r="7" spans="1:12" x14ac:dyDescent="0.25">
      <c r="A7">
        <v>4</v>
      </c>
      <c r="B7" t="s">
        <v>49</v>
      </c>
      <c r="C7" s="3">
        <v>90</v>
      </c>
      <c r="D7" s="2">
        <v>90</v>
      </c>
      <c r="E7" s="5">
        <v>90</v>
      </c>
      <c r="F7" s="4">
        <v>90</v>
      </c>
      <c r="G7" s="4">
        <v>90</v>
      </c>
      <c r="H7" s="7">
        <v>90</v>
      </c>
      <c r="I7" s="6">
        <v>90</v>
      </c>
      <c r="J7">
        <f>SUM(C7:I7)</f>
        <v>630</v>
      </c>
      <c r="K7" s="13">
        <f>J7/7</f>
        <v>90</v>
      </c>
      <c r="L7">
        <v>5</v>
      </c>
    </row>
    <row r="8" spans="1:12" x14ac:dyDescent="0.25">
      <c r="A8">
        <v>19</v>
      </c>
      <c r="B8" t="s">
        <v>64</v>
      </c>
      <c r="C8" s="3">
        <v>90</v>
      </c>
      <c r="D8" s="2">
        <v>95</v>
      </c>
      <c r="E8" s="5">
        <v>90</v>
      </c>
      <c r="F8" s="4">
        <v>98</v>
      </c>
      <c r="G8" s="4">
        <v>88</v>
      </c>
      <c r="H8" s="7">
        <v>90</v>
      </c>
      <c r="I8" s="6">
        <v>73</v>
      </c>
      <c r="J8">
        <f>SUM(C8:I8)</f>
        <v>624</v>
      </c>
      <c r="K8" s="13">
        <f>J8/7</f>
        <v>89.142857142857139</v>
      </c>
      <c r="L8">
        <v>6</v>
      </c>
    </row>
    <row r="9" spans="1:12" x14ac:dyDescent="0.25">
      <c r="A9">
        <v>23</v>
      </c>
      <c r="B9" t="s">
        <v>68</v>
      </c>
      <c r="C9" s="3">
        <v>85</v>
      </c>
      <c r="D9" s="2">
        <v>96</v>
      </c>
      <c r="E9" s="5">
        <v>65</v>
      </c>
      <c r="F9" s="4">
        <v>84</v>
      </c>
      <c r="G9" s="4">
        <v>99</v>
      </c>
      <c r="H9" s="7">
        <v>99</v>
      </c>
      <c r="I9" s="6">
        <v>96</v>
      </c>
      <c r="J9">
        <f>SUM(C9:I9)</f>
        <v>624</v>
      </c>
      <c r="K9" s="13">
        <f>J9/7</f>
        <v>89.142857142857139</v>
      </c>
      <c r="L9">
        <v>7</v>
      </c>
    </row>
    <row r="10" spans="1:12" x14ac:dyDescent="0.25">
      <c r="A10">
        <v>12</v>
      </c>
      <c r="B10" t="s">
        <v>57</v>
      </c>
      <c r="C10" s="3">
        <v>90</v>
      </c>
      <c r="D10" s="2">
        <v>90</v>
      </c>
      <c r="E10" s="5">
        <v>90</v>
      </c>
      <c r="F10" s="4">
        <v>85</v>
      </c>
      <c r="G10" s="4">
        <v>85</v>
      </c>
      <c r="H10" s="7">
        <v>90</v>
      </c>
      <c r="I10" s="6">
        <v>90</v>
      </c>
      <c r="J10">
        <f>SUM(C10:I10)</f>
        <v>620</v>
      </c>
      <c r="K10" s="13">
        <f>J10/7</f>
        <v>88.571428571428569</v>
      </c>
      <c r="L10">
        <v>8</v>
      </c>
    </row>
    <row r="11" spans="1:12" x14ac:dyDescent="0.25">
      <c r="A11">
        <v>27</v>
      </c>
      <c r="B11" t="s">
        <v>72</v>
      </c>
      <c r="C11" s="3">
        <v>97</v>
      </c>
      <c r="D11" s="2">
        <v>96</v>
      </c>
      <c r="E11" s="5">
        <v>95</v>
      </c>
      <c r="F11" s="4">
        <v>70</v>
      </c>
      <c r="G11" s="4">
        <v>65</v>
      </c>
      <c r="H11" s="7">
        <v>99</v>
      </c>
      <c r="I11" s="6">
        <v>98</v>
      </c>
      <c r="J11">
        <f>SUM(C11:I11)</f>
        <v>620</v>
      </c>
      <c r="K11" s="13">
        <f>J11/7</f>
        <v>88.571428571428569</v>
      </c>
      <c r="L11">
        <v>9</v>
      </c>
    </row>
    <row r="12" spans="1:12" x14ac:dyDescent="0.25">
      <c r="A12">
        <v>26</v>
      </c>
      <c r="B12" t="s">
        <v>71</v>
      </c>
      <c r="C12" s="3">
        <v>88</v>
      </c>
      <c r="D12" s="2">
        <v>88</v>
      </c>
      <c r="E12" s="5">
        <v>88</v>
      </c>
      <c r="F12" s="4">
        <v>88</v>
      </c>
      <c r="G12" s="4">
        <v>88</v>
      </c>
      <c r="H12" s="7">
        <v>88</v>
      </c>
      <c r="I12" s="6">
        <v>88</v>
      </c>
      <c r="J12">
        <f>SUM(C12:I12)</f>
        <v>616</v>
      </c>
      <c r="K12" s="13">
        <f>J12/7</f>
        <v>88</v>
      </c>
      <c r="L12">
        <v>10</v>
      </c>
    </row>
    <row r="13" spans="1:12" x14ac:dyDescent="0.25">
      <c r="A13">
        <v>13</v>
      </c>
      <c r="B13" t="s">
        <v>58</v>
      </c>
      <c r="C13" s="3">
        <v>85</v>
      </c>
      <c r="D13" s="2">
        <v>85</v>
      </c>
      <c r="E13" s="5">
        <v>85</v>
      </c>
      <c r="F13" s="4">
        <v>85</v>
      </c>
      <c r="G13" s="4">
        <v>85</v>
      </c>
      <c r="H13" s="7">
        <v>85</v>
      </c>
      <c r="I13" s="6">
        <v>85</v>
      </c>
      <c r="J13">
        <f>SUM(C13:I13)</f>
        <v>595</v>
      </c>
      <c r="K13" s="13">
        <f>J13/7</f>
        <v>85</v>
      </c>
      <c r="L13">
        <v>11</v>
      </c>
    </row>
    <row r="14" spans="1:12" x14ac:dyDescent="0.25">
      <c r="A14">
        <v>1</v>
      </c>
      <c r="B14" t="s">
        <v>46</v>
      </c>
      <c r="C14" s="3">
        <v>80</v>
      </c>
      <c r="D14" s="2">
        <v>80</v>
      </c>
      <c r="E14" s="5">
        <v>80</v>
      </c>
      <c r="F14" s="4">
        <v>80</v>
      </c>
      <c r="G14" s="4">
        <v>80</v>
      </c>
      <c r="H14" s="7">
        <v>80</v>
      </c>
      <c r="I14" s="6">
        <v>80</v>
      </c>
      <c r="J14">
        <f>SUM(C14:I14)</f>
        <v>560</v>
      </c>
      <c r="K14" s="13">
        <f>J14/7</f>
        <v>80</v>
      </c>
      <c r="L14">
        <v>12</v>
      </c>
    </row>
    <row r="15" spans="1:12" x14ac:dyDescent="0.25">
      <c r="A15">
        <v>11</v>
      </c>
      <c r="B15" t="s">
        <v>56</v>
      </c>
      <c r="C15" s="3">
        <v>77</v>
      </c>
      <c r="D15" s="2">
        <v>77</v>
      </c>
      <c r="E15" s="5">
        <v>77</v>
      </c>
      <c r="F15" s="4">
        <v>77</v>
      </c>
      <c r="G15" s="4">
        <v>77</v>
      </c>
      <c r="H15" s="7">
        <v>77</v>
      </c>
      <c r="I15" s="6">
        <v>77</v>
      </c>
      <c r="J15">
        <f>SUM(C15:I15)</f>
        <v>539</v>
      </c>
      <c r="K15" s="13">
        <f>J15/7</f>
        <v>77</v>
      </c>
      <c r="L15">
        <v>13</v>
      </c>
    </row>
    <row r="16" spans="1:12" x14ac:dyDescent="0.25">
      <c r="A16">
        <v>6</v>
      </c>
      <c r="B16" t="s">
        <v>51</v>
      </c>
      <c r="C16" s="3">
        <v>70</v>
      </c>
      <c r="D16" s="2">
        <v>70</v>
      </c>
      <c r="E16" s="5">
        <v>70</v>
      </c>
      <c r="F16" s="4">
        <v>70</v>
      </c>
      <c r="G16" s="4">
        <v>70</v>
      </c>
      <c r="H16" s="7">
        <v>70</v>
      </c>
      <c r="I16" s="6">
        <v>70</v>
      </c>
      <c r="J16">
        <f>SUM(C16:I16)</f>
        <v>490</v>
      </c>
      <c r="K16" s="13">
        <f>J16/7</f>
        <v>70</v>
      </c>
      <c r="L16">
        <v>14</v>
      </c>
    </row>
    <row r="17" spans="1:12" x14ac:dyDescent="0.25">
      <c r="A17">
        <v>17</v>
      </c>
      <c r="B17" t="s">
        <v>62</v>
      </c>
      <c r="C17" s="3">
        <v>70</v>
      </c>
      <c r="D17" s="2">
        <v>55</v>
      </c>
      <c r="E17" s="5">
        <v>70</v>
      </c>
      <c r="F17" s="4">
        <v>55</v>
      </c>
      <c r="G17" s="4">
        <v>100</v>
      </c>
      <c r="H17" s="7">
        <v>60</v>
      </c>
      <c r="I17" s="6">
        <v>70</v>
      </c>
      <c r="J17">
        <f>SUM(C17:I17)</f>
        <v>480</v>
      </c>
      <c r="K17" s="13">
        <f>J17/7</f>
        <v>68.571428571428569</v>
      </c>
      <c r="L17">
        <v>15</v>
      </c>
    </row>
    <row r="18" spans="1:12" x14ac:dyDescent="0.25">
      <c r="A18">
        <v>18</v>
      </c>
      <c r="B18" t="s">
        <v>63</v>
      </c>
      <c r="C18" s="3">
        <v>70</v>
      </c>
      <c r="D18" s="2">
        <v>70</v>
      </c>
      <c r="E18" s="5">
        <v>98</v>
      </c>
      <c r="F18" s="4">
        <v>70</v>
      </c>
      <c r="G18" s="4">
        <v>62</v>
      </c>
      <c r="H18" s="7">
        <v>50</v>
      </c>
      <c r="I18" s="6">
        <v>42</v>
      </c>
      <c r="J18">
        <f>SUM(C18:I18)</f>
        <v>462</v>
      </c>
      <c r="K18" s="13">
        <f>J18/7</f>
        <v>66</v>
      </c>
      <c r="L18">
        <v>16</v>
      </c>
    </row>
    <row r="19" spans="1:12" x14ac:dyDescent="0.25">
      <c r="A19">
        <v>22</v>
      </c>
      <c r="B19" t="s">
        <v>67</v>
      </c>
      <c r="C19" s="3">
        <v>60</v>
      </c>
      <c r="D19" s="2">
        <v>65</v>
      </c>
      <c r="E19" s="5">
        <v>60</v>
      </c>
      <c r="F19" s="4">
        <v>60</v>
      </c>
      <c r="G19" s="4">
        <v>60</v>
      </c>
      <c r="H19" s="7">
        <v>62</v>
      </c>
      <c r="I19" s="6">
        <v>63</v>
      </c>
      <c r="J19">
        <f>SUM(C19:I19)</f>
        <v>430</v>
      </c>
      <c r="K19" s="13">
        <f>J19/7</f>
        <v>61.428571428571431</v>
      </c>
      <c r="L19">
        <v>17</v>
      </c>
    </row>
    <row r="20" spans="1:12" x14ac:dyDescent="0.25">
      <c r="A20">
        <v>7</v>
      </c>
      <c r="B20" t="s">
        <v>52</v>
      </c>
      <c r="C20" s="3">
        <v>60</v>
      </c>
      <c r="D20" s="2">
        <v>60</v>
      </c>
      <c r="E20" s="5">
        <v>60</v>
      </c>
      <c r="F20" s="4">
        <v>60</v>
      </c>
      <c r="G20" s="4">
        <v>60</v>
      </c>
      <c r="H20" s="7">
        <v>60</v>
      </c>
      <c r="I20" s="6">
        <v>60</v>
      </c>
      <c r="J20">
        <f>SUM(C20:I20)</f>
        <v>420</v>
      </c>
      <c r="K20" s="13">
        <f>J20/7</f>
        <v>60</v>
      </c>
      <c r="L20">
        <v>18</v>
      </c>
    </row>
    <row r="21" spans="1:12" x14ac:dyDescent="0.25">
      <c r="A21">
        <v>14</v>
      </c>
      <c r="B21" t="s">
        <v>59</v>
      </c>
      <c r="C21" s="3">
        <v>60</v>
      </c>
      <c r="D21" s="2">
        <v>60</v>
      </c>
      <c r="E21" s="5">
        <v>60</v>
      </c>
      <c r="F21" s="4">
        <v>60</v>
      </c>
      <c r="G21" s="4">
        <v>50</v>
      </c>
      <c r="H21" s="7">
        <v>50</v>
      </c>
      <c r="I21" s="6">
        <v>60</v>
      </c>
      <c r="J21">
        <f>SUM(C21:I21)</f>
        <v>400</v>
      </c>
      <c r="K21" s="13">
        <f>J21/7</f>
        <v>57.142857142857146</v>
      </c>
      <c r="L21">
        <v>19</v>
      </c>
    </row>
    <row r="22" spans="1:12" x14ac:dyDescent="0.25">
      <c r="A22">
        <v>16</v>
      </c>
      <c r="B22" t="s">
        <v>61</v>
      </c>
      <c r="C22" s="3">
        <v>70</v>
      </c>
      <c r="D22" s="2">
        <v>70</v>
      </c>
      <c r="E22" s="5">
        <v>70</v>
      </c>
      <c r="F22" s="4">
        <v>70</v>
      </c>
      <c r="G22" s="4">
        <v>70</v>
      </c>
      <c r="H22" s="7">
        <v>20</v>
      </c>
      <c r="I22" s="6">
        <v>20</v>
      </c>
      <c r="J22">
        <f>SUM(C22:I22)</f>
        <v>390</v>
      </c>
      <c r="K22" s="13">
        <f>J22/7</f>
        <v>55.714285714285715</v>
      </c>
      <c r="L22">
        <v>20</v>
      </c>
    </row>
    <row r="23" spans="1:12" x14ac:dyDescent="0.25">
      <c r="A23">
        <v>20</v>
      </c>
      <c r="B23" t="s">
        <v>65</v>
      </c>
      <c r="C23" s="3">
        <v>60</v>
      </c>
      <c r="D23" s="2">
        <v>60</v>
      </c>
      <c r="E23" s="5">
        <v>30</v>
      </c>
      <c r="F23" s="4">
        <v>60</v>
      </c>
      <c r="G23" s="4">
        <v>60</v>
      </c>
      <c r="H23" s="7">
        <v>54</v>
      </c>
      <c r="I23" s="6">
        <v>60</v>
      </c>
      <c r="J23">
        <f>SUM(C23:I23)</f>
        <v>384</v>
      </c>
      <c r="K23" s="13">
        <f>J23/7</f>
        <v>54.857142857142854</v>
      </c>
      <c r="L23">
        <v>21</v>
      </c>
    </row>
    <row r="24" spans="1:12" x14ac:dyDescent="0.25">
      <c r="A24">
        <v>15</v>
      </c>
      <c r="B24" t="s">
        <v>60</v>
      </c>
      <c r="C24" s="3">
        <v>70</v>
      </c>
      <c r="D24" s="2">
        <v>70</v>
      </c>
      <c r="E24" s="5">
        <v>70</v>
      </c>
      <c r="F24" s="4">
        <v>70</v>
      </c>
      <c r="G24" s="4">
        <v>30</v>
      </c>
      <c r="H24" s="7">
        <v>20</v>
      </c>
      <c r="I24" s="6">
        <v>50</v>
      </c>
      <c r="J24">
        <f>SUM(C24:I24)</f>
        <v>380</v>
      </c>
      <c r="K24" s="13">
        <f>J24/7</f>
        <v>54.285714285714285</v>
      </c>
      <c r="L24">
        <v>22</v>
      </c>
    </row>
    <row r="25" spans="1:12" x14ac:dyDescent="0.25">
      <c r="A25">
        <v>21</v>
      </c>
      <c r="B25" t="s">
        <v>66</v>
      </c>
      <c r="C25" s="3">
        <v>60</v>
      </c>
      <c r="D25" s="2">
        <v>60</v>
      </c>
      <c r="E25" s="5">
        <v>60</v>
      </c>
      <c r="F25" s="4">
        <v>60</v>
      </c>
      <c r="G25" s="4">
        <v>22</v>
      </c>
      <c r="H25" s="7">
        <v>60</v>
      </c>
      <c r="I25" s="6">
        <v>15</v>
      </c>
      <c r="J25">
        <f>SUM(C25:I25)</f>
        <v>337</v>
      </c>
      <c r="K25" s="13">
        <f>J25/7</f>
        <v>48.142857142857146</v>
      </c>
      <c r="L25">
        <v>23</v>
      </c>
    </row>
    <row r="26" spans="1:12" x14ac:dyDescent="0.25">
      <c r="A26">
        <v>24</v>
      </c>
      <c r="B26" t="s">
        <v>69</v>
      </c>
      <c r="C26" s="3">
        <v>30</v>
      </c>
      <c r="D26" s="2">
        <v>30</v>
      </c>
      <c r="E26" s="5">
        <v>30</v>
      </c>
      <c r="F26" s="4">
        <v>30</v>
      </c>
      <c r="G26" s="4">
        <v>30</v>
      </c>
      <c r="H26" s="7">
        <v>30</v>
      </c>
      <c r="I26" s="6">
        <v>30</v>
      </c>
      <c r="J26">
        <f>SUM(C26:I26)</f>
        <v>210</v>
      </c>
      <c r="K26" s="13">
        <f>J26/7</f>
        <v>30</v>
      </c>
      <c r="L26">
        <v>24</v>
      </c>
    </row>
    <row r="27" spans="1:12" x14ac:dyDescent="0.25">
      <c r="A27">
        <v>3</v>
      </c>
      <c r="B27" t="s">
        <v>48</v>
      </c>
      <c r="C27" s="3">
        <v>20</v>
      </c>
      <c r="D27" s="2">
        <v>20</v>
      </c>
      <c r="E27" s="5">
        <v>20</v>
      </c>
      <c r="F27" s="4">
        <v>20</v>
      </c>
      <c r="G27" s="4">
        <v>20</v>
      </c>
      <c r="H27" s="7">
        <v>20</v>
      </c>
      <c r="I27" s="6">
        <v>20</v>
      </c>
      <c r="J27">
        <f>SUM(C27:I27)</f>
        <v>140</v>
      </c>
      <c r="K27" s="13">
        <f>J27/7</f>
        <v>20</v>
      </c>
      <c r="L27">
        <v>25</v>
      </c>
    </row>
    <row r="28" spans="1:12" x14ac:dyDescent="0.25">
      <c r="A28">
        <v>2</v>
      </c>
      <c r="B28" t="s">
        <v>47</v>
      </c>
      <c r="C28" s="3">
        <v>10</v>
      </c>
      <c r="D28" s="2">
        <v>10</v>
      </c>
      <c r="E28" s="5">
        <v>10</v>
      </c>
      <c r="F28" s="4">
        <v>10</v>
      </c>
      <c r="G28" s="4">
        <v>10</v>
      </c>
      <c r="H28" s="7">
        <v>10</v>
      </c>
      <c r="I28" s="6">
        <v>10</v>
      </c>
      <c r="J28">
        <f>SUM(C28:I28)</f>
        <v>70</v>
      </c>
      <c r="K28" s="13">
        <f>J28/7</f>
        <v>10</v>
      </c>
      <c r="L28">
        <v>26</v>
      </c>
    </row>
    <row r="29" spans="1:12" x14ac:dyDescent="0.25">
      <c r="A29">
        <v>5</v>
      </c>
      <c r="B29" t="s">
        <v>50</v>
      </c>
      <c r="C29" s="3">
        <v>5</v>
      </c>
      <c r="D29" s="2">
        <v>5</v>
      </c>
      <c r="E29" s="5">
        <v>5</v>
      </c>
      <c r="F29" s="4">
        <v>5</v>
      </c>
      <c r="G29" s="4">
        <v>5</v>
      </c>
      <c r="H29" s="7">
        <v>5</v>
      </c>
      <c r="I29" s="6">
        <v>5</v>
      </c>
      <c r="J29">
        <f>SUM(C29:I29)</f>
        <v>35</v>
      </c>
      <c r="K29" s="13">
        <f>J29/7</f>
        <v>5</v>
      </c>
      <c r="L29">
        <v>27</v>
      </c>
    </row>
    <row r="37" spans="2:9" x14ac:dyDescent="0.25">
      <c r="B37"/>
      <c r="C37"/>
      <c r="D37"/>
      <c r="E37"/>
      <c r="F37"/>
      <c r="G37"/>
      <c r="H37"/>
      <c r="I37"/>
    </row>
    <row r="38" spans="2:9" x14ac:dyDescent="0.25">
      <c r="B38"/>
      <c r="C38"/>
      <c r="D38"/>
      <c r="E38"/>
      <c r="F38"/>
      <c r="G38"/>
      <c r="H38"/>
      <c r="I38"/>
    </row>
    <row r="39" spans="2:9" x14ac:dyDescent="0.25">
      <c r="B39"/>
      <c r="C39"/>
      <c r="D39"/>
      <c r="E39"/>
      <c r="F39"/>
      <c r="G39"/>
      <c r="H39"/>
      <c r="I39"/>
    </row>
    <row r="40" spans="2:9" x14ac:dyDescent="0.25">
      <c r="B40"/>
      <c r="C40"/>
      <c r="D40"/>
      <c r="E40"/>
      <c r="F40"/>
      <c r="G40"/>
      <c r="H40"/>
      <c r="I40"/>
    </row>
    <row r="41" spans="2:9" x14ac:dyDescent="0.25">
      <c r="B41"/>
      <c r="C41"/>
      <c r="D41"/>
      <c r="E41"/>
      <c r="F41"/>
      <c r="G41"/>
      <c r="H41"/>
      <c r="I41"/>
    </row>
    <row r="42" spans="2:9" x14ac:dyDescent="0.25">
      <c r="B42"/>
      <c r="C42"/>
      <c r="D42"/>
      <c r="E42"/>
      <c r="F42"/>
      <c r="G42"/>
      <c r="H42"/>
      <c r="I42"/>
    </row>
    <row r="43" spans="2:9" x14ac:dyDescent="0.25">
      <c r="B43"/>
      <c r="C43"/>
      <c r="D43"/>
      <c r="E43"/>
      <c r="F43"/>
      <c r="G43"/>
      <c r="H43"/>
      <c r="I43"/>
    </row>
    <row r="44" spans="2:9" x14ac:dyDescent="0.25">
      <c r="B44"/>
      <c r="C44"/>
      <c r="D44"/>
      <c r="E44"/>
      <c r="F44"/>
      <c r="G44"/>
      <c r="H44"/>
      <c r="I44"/>
    </row>
    <row r="45" spans="2:9" x14ac:dyDescent="0.25">
      <c r="B45"/>
      <c r="C45"/>
      <c r="D45"/>
      <c r="E45"/>
      <c r="F45"/>
      <c r="G45"/>
      <c r="H45"/>
      <c r="I45"/>
    </row>
    <row r="46" spans="2:9" x14ac:dyDescent="0.25">
      <c r="B46"/>
      <c r="C46"/>
      <c r="D46"/>
      <c r="E46"/>
      <c r="F46"/>
      <c r="G46"/>
      <c r="H46"/>
      <c r="I46"/>
    </row>
    <row r="47" spans="2:9" x14ac:dyDescent="0.25">
      <c r="B47"/>
      <c r="C47"/>
      <c r="D47"/>
      <c r="E47"/>
      <c r="F47"/>
      <c r="G47"/>
      <c r="H47"/>
      <c r="I47"/>
    </row>
    <row r="48" spans="2:9" x14ac:dyDescent="0.25">
      <c r="B48"/>
      <c r="C48"/>
      <c r="D48"/>
      <c r="E48"/>
      <c r="F48"/>
      <c r="G48"/>
      <c r="H48"/>
      <c r="I48"/>
    </row>
    <row r="49" spans="2:9" x14ac:dyDescent="0.25">
      <c r="B49"/>
      <c r="C49"/>
      <c r="D49"/>
      <c r="E49"/>
      <c r="F49"/>
      <c r="G49"/>
      <c r="H49"/>
      <c r="I49"/>
    </row>
    <row r="50" spans="2:9" x14ac:dyDescent="0.25">
      <c r="B50"/>
      <c r="C50"/>
      <c r="D50"/>
      <c r="E50"/>
      <c r="F50"/>
      <c r="G50"/>
      <c r="H50"/>
      <c r="I50"/>
    </row>
    <row r="51" spans="2:9" x14ac:dyDescent="0.25">
      <c r="B51"/>
      <c r="C51"/>
      <c r="D51"/>
      <c r="E51"/>
      <c r="F51"/>
      <c r="G51"/>
      <c r="H51"/>
      <c r="I51"/>
    </row>
    <row r="52" spans="2:9" x14ac:dyDescent="0.25">
      <c r="B52"/>
      <c r="C52"/>
      <c r="D52"/>
      <c r="E52"/>
      <c r="F52"/>
      <c r="G52"/>
      <c r="H52"/>
      <c r="I52"/>
    </row>
    <row r="53" spans="2:9" x14ac:dyDescent="0.25">
      <c r="B53"/>
      <c r="C53"/>
      <c r="D53"/>
      <c r="E53"/>
      <c r="F53"/>
      <c r="G53"/>
      <c r="H53"/>
      <c r="I53"/>
    </row>
    <row r="54" spans="2:9" x14ac:dyDescent="0.25">
      <c r="B54"/>
      <c r="C54"/>
      <c r="D54"/>
      <c r="E54"/>
      <c r="F54"/>
      <c r="G54"/>
      <c r="H54"/>
      <c r="I54"/>
    </row>
    <row r="55" spans="2:9" x14ac:dyDescent="0.25">
      <c r="B55"/>
      <c r="C55"/>
      <c r="D55"/>
      <c r="E55"/>
      <c r="F55"/>
      <c r="G55"/>
      <c r="H55"/>
      <c r="I55"/>
    </row>
    <row r="56" spans="2:9" x14ac:dyDescent="0.25">
      <c r="B56"/>
      <c r="C56"/>
      <c r="D56"/>
      <c r="E56"/>
      <c r="F56"/>
      <c r="G56"/>
      <c r="H56"/>
      <c r="I56"/>
    </row>
    <row r="57" spans="2:9" x14ac:dyDescent="0.25">
      <c r="B57"/>
      <c r="C57"/>
      <c r="D57"/>
      <c r="E57"/>
      <c r="F57"/>
      <c r="G57"/>
      <c r="H57"/>
      <c r="I57"/>
    </row>
    <row r="58" spans="2:9" x14ac:dyDescent="0.25">
      <c r="B58"/>
      <c r="C58"/>
      <c r="D58"/>
      <c r="E58"/>
      <c r="F58"/>
      <c r="G58"/>
      <c r="H58"/>
      <c r="I58"/>
    </row>
    <row r="59" spans="2:9" x14ac:dyDescent="0.25">
      <c r="B59"/>
      <c r="C59"/>
      <c r="D59"/>
      <c r="E59"/>
      <c r="F59"/>
      <c r="G59"/>
      <c r="H59"/>
      <c r="I59"/>
    </row>
    <row r="60" spans="2:9" x14ac:dyDescent="0.25">
      <c r="B60"/>
      <c r="C60"/>
      <c r="D60"/>
      <c r="E60"/>
      <c r="F60"/>
      <c r="G60"/>
      <c r="H60"/>
      <c r="I60"/>
    </row>
    <row r="61" spans="2:9" x14ac:dyDescent="0.25">
      <c r="B61"/>
      <c r="C61"/>
      <c r="D61"/>
      <c r="E61"/>
      <c r="F61"/>
      <c r="G61"/>
      <c r="H61"/>
      <c r="I61"/>
    </row>
    <row r="62" spans="2:9" x14ac:dyDescent="0.25">
      <c r="B62"/>
      <c r="C62"/>
      <c r="D62"/>
      <c r="E62"/>
      <c r="F62"/>
      <c r="G62"/>
      <c r="H62"/>
      <c r="I62"/>
    </row>
    <row r="63" spans="2:9" x14ac:dyDescent="0.25">
      <c r="B63"/>
      <c r="C63"/>
      <c r="D63"/>
      <c r="E63"/>
      <c r="F63"/>
      <c r="G63"/>
      <c r="H63"/>
      <c r="I63"/>
    </row>
    <row r="64" spans="2:9" ht="12" customHeight="1" x14ac:dyDescent="0.25">
      <c r="B64"/>
      <c r="C64"/>
      <c r="D64"/>
      <c r="E64"/>
      <c r="F64"/>
      <c r="G64"/>
      <c r="H64"/>
      <c r="I64"/>
    </row>
    <row r="65" spans="2:9" ht="12" customHeight="1" x14ac:dyDescent="0.25">
      <c r="B65"/>
      <c r="C65"/>
      <c r="D65"/>
      <c r="E65"/>
      <c r="F65"/>
      <c r="G65"/>
      <c r="H65"/>
      <c r="I65"/>
    </row>
    <row r="66" spans="2:9" ht="12" customHeight="1" x14ac:dyDescent="0.25">
      <c r="B66"/>
      <c r="C66"/>
      <c r="D66"/>
      <c r="E66"/>
      <c r="F66"/>
      <c r="G66"/>
      <c r="H66"/>
      <c r="I66"/>
    </row>
    <row r="67" spans="2:9" ht="12" customHeight="1" x14ac:dyDescent="0.25">
      <c r="B67"/>
      <c r="C67"/>
      <c r="D67"/>
      <c r="E67"/>
      <c r="F67"/>
      <c r="G67"/>
      <c r="H67"/>
      <c r="I67"/>
    </row>
    <row r="68" spans="2:9" ht="12" customHeight="1" x14ac:dyDescent="0.25">
      <c r="B68"/>
      <c r="C68"/>
      <c r="D68"/>
      <c r="E68"/>
      <c r="F68"/>
      <c r="G68"/>
      <c r="H68"/>
      <c r="I68"/>
    </row>
    <row r="69" spans="2:9" ht="12" customHeight="1" x14ac:dyDescent="0.25">
      <c r="B69"/>
      <c r="C69"/>
      <c r="D69"/>
      <c r="E69"/>
      <c r="F69"/>
      <c r="G69"/>
      <c r="H69"/>
      <c r="I69"/>
    </row>
    <row r="70" spans="2:9" ht="12" customHeight="1" x14ac:dyDescent="0.25">
      <c r="B70"/>
      <c r="C70"/>
      <c r="D70"/>
      <c r="E70"/>
      <c r="F70"/>
      <c r="G70"/>
      <c r="H70"/>
      <c r="I70"/>
    </row>
  </sheetData>
  <sortState ref="A3:L29">
    <sortCondition descending="1" ref="J3:J29"/>
  </sortState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sqref="A1:I1"/>
    </sheetView>
  </sheetViews>
  <sheetFormatPr defaultRowHeight="16.5" x14ac:dyDescent="0.25"/>
  <cols>
    <col min="1" max="1" width="9" style="5"/>
    <col min="2" max="2" width="9" style="2"/>
    <col min="3" max="3" width="9" style="1"/>
    <col min="4" max="4" width="9" style="8"/>
    <col min="5" max="5" width="9" style="5"/>
    <col min="6" max="6" width="9" style="10"/>
    <col min="7" max="7" width="9" style="11"/>
    <col min="8" max="8" width="9" style="12"/>
    <col min="9" max="9" width="9" style="9"/>
  </cols>
  <sheetData>
    <row r="1" spans="1:9" x14ac:dyDescent="0.25">
      <c r="A1" s="15" t="s">
        <v>45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5" t="s">
        <v>11</v>
      </c>
      <c r="B2" s="2" t="s">
        <v>12</v>
      </c>
      <c r="C2" s="1" t="s">
        <v>10</v>
      </c>
      <c r="D2" s="8" t="s">
        <v>13</v>
      </c>
      <c r="E2" s="5" t="s">
        <v>14</v>
      </c>
      <c r="F2" s="10" t="s">
        <v>41</v>
      </c>
      <c r="G2" s="11" t="s">
        <v>42</v>
      </c>
      <c r="H2" s="12" t="s">
        <v>43</v>
      </c>
      <c r="I2" s="9" t="s">
        <v>44</v>
      </c>
    </row>
    <row r="3" spans="1:9" x14ac:dyDescent="0.25">
      <c r="A3" s="5">
        <v>1</v>
      </c>
      <c r="B3" s="2" t="s">
        <v>17</v>
      </c>
      <c r="C3" s="1">
        <f>VLOOKUP($A3,第一次!$A:$I,4,0)</f>
        <v>80</v>
      </c>
      <c r="D3" s="8">
        <f>VLOOKUP($A3,第一次!$A:$I,5,0)</f>
        <v>80</v>
      </c>
      <c r="E3" s="5">
        <f>VLOOKUP($A3,第一次!$A:$I,6,0)</f>
        <v>80</v>
      </c>
      <c r="F3" s="10">
        <f t="shared" ref="F3:F28" si="0">C3*5+D3*3+E3*2</f>
        <v>800</v>
      </c>
      <c r="G3" s="11">
        <f>823/10</f>
        <v>82.3</v>
      </c>
      <c r="H3" s="12">
        <v>8</v>
      </c>
      <c r="I3" s="9">
        <v>3</v>
      </c>
    </row>
    <row r="4" spans="1:9" x14ac:dyDescent="0.25">
      <c r="A4" s="5">
        <v>2</v>
      </c>
      <c r="B4" s="2" t="s">
        <v>18</v>
      </c>
      <c r="C4" s="1">
        <f>VLOOKUP($A4,第一次!$A:$I,4,0)</f>
        <v>10</v>
      </c>
      <c r="D4" s="8">
        <f>VLOOKUP($A4,第一次!$A:$I,5,0)</f>
        <v>10</v>
      </c>
      <c r="E4" s="5">
        <f>VLOOKUP($A4,第一次!$A:$I,6,0)</f>
        <v>10</v>
      </c>
      <c r="F4" s="10">
        <f t="shared" si="0"/>
        <v>100</v>
      </c>
      <c r="G4" s="11">
        <f>819/10</f>
        <v>81.900000000000006</v>
      </c>
      <c r="H4" s="12">
        <v>18</v>
      </c>
      <c r="I4" s="9">
        <v>4</v>
      </c>
    </row>
    <row r="5" spans="1:9" x14ac:dyDescent="0.25">
      <c r="A5" s="5">
        <v>3</v>
      </c>
      <c r="B5" s="2" t="s">
        <v>19</v>
      </c>
      <c r="C5" s="1">
        <f>VLOOKUP($A5,第一次!$A:$I,4,0)</f>
        <v>20</v>
      </c>
      <c r="D5" s="8">
        <f>VLOOKUP($A5,第一次!$A:$I,5,0)</f>
        <v>20</v>
      </c>
      <c r="E5" s="5">
        <f>VLOOKUP($A5,第一次!$A:$I,6,0)</f>
        <v>20</v>
      </c>
      <c r="F5" s="10">
        <f t="shared" si="0"/>
        <v>200</v>
      </c>
      <c r="G5" s="11">
        <f>815/10</f>
        <v>81.5</v>
      </c>
      <c r="H5" s="12">
        <v>4</v>
      </c>
      <c r="I5" s="9">
        <v>5</v>
      </c>
    </row>
    <row r="6" spans="1:9" x14ac:dyDescent="0.25">
      <c r="A6" s="5">
        <v>4</v>
      </c>
      <c r="B6" s="2" t="s">
        <v>20</v>
      </c>
      <c r="C6" s="1">
        <f>VLOOKUP($A6,第一次!$A:$I,4,0)</f>
        <v>90</v>
      </c>
      <c r="D6" s="8">
        <f>VLOOKUP($A6,第一次!$A:$I,5,0)</f>
        <v>90</v>
      </c>
      <c r="E6" s="5">
        <f>VLOOKUP($A6,第一次!$A:$I,6,0)</f>
        <v>90</v>
      </c>
      <c r="F6" s="10">
        <f t="shared" si="0"/>
        <v>900</v>
      </c>
      <c r="G6" s="11">
        <f>811/10</f>
        <v>81.099999999999994</v>
      </c>
      <c r="H6" s="12">
        <v>22</v>
      </c>
      <c r="I6" s="9">
        <v>6</v>
      </c>
    </row>
    <row r="7" spans="1:9" x14ac:dyDescent="0.25">
      <c r="A7" s="5">
        <v>5</v>
      </c>
      <c r="B7" s="2" t="s">
        <v>21</v>
      </c>
      <c r="C7" s="1">
        <f>VLOOKUP($A7,第一次!$A:$I,4,0)</f>
        <v>5</v>
      </c>
      <c r="D7" s="8">
        <f>VLOOKUP($A7,第一次!$A:$I,5,0)</f>
        <v>5</v>
      </c>
      <c r="E7" s="5">
        <f>VLOOKUP($A7,第一次!$A:$I,6,0)</f>
        <v>5</v>
      </c>
      <c r="F7" s="10">
        <f t="shared" si="0"/>
        <v>50</v>
      </c>
      <c r="G7" s="11">
        <f>807/10</f>
        <v>80.7</v>
      </c>
      <c r="H7" s="12">
        <v>2</v>
      </c>
      <c r="I7" s="9">
        <v>7</v>
      </c>
    </row>
    <row r="8" spans="1:9" x14ac:dyDescent="0.25">
      <c r="A8" s="5">
        <v>6</v>
      </c>
      <c r="B8" s="2" t="s">
        <v>22</v>
      </c>
      <c r="C8" s="1">
        <f>VLOOKUP($A8,第一次!$A:$I,4,0)</f>
        <v>70</v>
      </c>
      <c r="D8" s="8">
        <f>VLOOKUP($A8,第一次!$A:$I,5,0)</f>
        <v>70</v>
      </c>
      <c r="E8" s="5">
        <f>VLOOKUP($A8,第一次!$A:$I,6,0)</f>
        <v>70</v>
      </c>
      <c r="F8" s="10">
        <f t="shared" si="0"/>
        <v>700</v>
      </c>
      <c r="G8" s="11">
        <f>803/10</f>
        <v>80.3</v>
      </c>
      <c r="H8" s="12">
        <v>19</v>
      </c>
      <c r="I8" s="9">
        <v>8</v>
      </c>
    </row>
    <row r="9" spans="1:9" x14ac:dyDescent="0.25">
      <c r="A9" s="5">
        <v>7</v>
      </c>
      <c r="B9" s="2" t="s">
        <v>23</v>
      </c>
      <c r="C9" s="1">
        <f>VLOOKUP($A9,第一次!$A:$I,4,0)</f>
        <v>60</v>
      </c>
      <c r="D9" s="8">
        <f>VLOOKUP($A9,第一次!$A:$I,5,0)</f>
        <v>60</v>
      </c>
      <c r="E9" s="5">
        <f>VLOOKUP($A9,第一次!$A:$I,6,0)</f>
        <v>60</v>
      </c>
      <c r="F9" s="10">
        <f t="shared" si="0"/>
        <v>600</v>
      </c>
      <c r="G9" s="11">
        <f>799/10</f>
        <v>79.900000000000006</v>
      </c>
      <c r="H9" s="12">
        <v>11</v>
      </c>
      <c r="I9" s="9">
        <v>9</v>
      </c>
    </row>
    <row r="10" spans="1:9" x14ac:dyDescent="0.25">
      <c r="A10" s="5">
        <v>8</v>
      </c>
      <c r="B10" s="2" t="s">
        <v>24</v>
      </c>
      <c r="C10" s="1">
        <f>VLOOKUP($A10,第一次!$A:$I,4,0)</f>
        <v>95</v>
      </c>
      <c r="D10" s="8">
        <f>VLOOKUP($A10,第一次!$A:$I,5,0)</f>
        <v>95</v>
      </c>
      <c r="E10" s="5">
        <f>VLOOKUP($A10,第一次!$A:$I,6,0)</f>
        <v>95</v>
      </c>
      <c r="F10" s="10">
        <f t="shared" si="0"/>
        <v>950</v>
      </c>
      <c r="G10" s="11">
        <f>795/10</f>
        <v>79.5</v>
      </c>
      <c r="H10" s="12">
        <v>3</v>
      </c>
      <c r="I10" s="9">
        <v>10</v>
      </c>
    </row>
    <row r="11" spans="1:9" x14ac:dyDescent="0.25">
      <c r="A11" s="5">
        <v>9</v>
      </c>
      <c r="B11" s="2" t="s">
        <v>25</v>
      </c>
      <c r="C11" s="1">
        <f>VLOOKUP($A11,第一次!$A:$I,4,0)</f>
        <v>100</v>
      </c>
      <c r="D11" s="8">
        <f>VLOOKUP($A11,第一次!$A:$I,5,0)</f>
        <v>100</v>
      </c>
      <c r="E11" s="5">
        <f>VLOOKUP($A11,第一次!$A:$I,6,0)</f>
        <v>100</v>
      </c>
      <c r="F11" s="10">
        <f t="shared" si="0"/>
        <v>1000</v>
      </c>
      <c r="G11" s="11">
        <f>791/10</f>
        <v>79.099999999999994</v>
      </c>
      <c r="H11" s="12">
        <v>10</v>
      </c>
      <c r="I11" s="9">
        <v>11</v>
      </c>
    </row>
    <row r="12" spans="1:9" x14ac:dyDescent="0.25">
      <c r="A12" s="5">
        <v>10</v>
      </c>
      <c r="B12" s="2" t="s">
        <v>15</v>
      </c>
      <c r="C12" s="1">
        <f>VLOOKUP($A12,第一次!$A:$I,4,0)</f>
        <v>99</v>
      </c>
      <c r="D12" s="8">
        <f>VLOOKUP($A12,第一次!$A:$I,5,0)</f>
        <v>99</v>
      </c>
      <c r="E12" s="5">
        <f>VLOOKUP($A12,第一次!$A:$I,6,0)</f>
        <v>99</v>
      </c>
      <c r="F12" s="10">
        <f t="shared" si="0"/>
        <v>990</v>
      </c>
      <c r="G12" s="11">
        <f>1000/10</f>
        <v>100</v>
      </c>
      <c r="H12" s="12">
        <v>1</v>
      </c>
      <c r="I12" s="9">
        <v>1</v>
      </c>
    </row>
    <row r="13" spans="1:9" x14ac:dyDescent="0.25">
      <c r="A13" s="5">
        <v>11</v>
      </c>
      <c r="B13" s="2" t="s">
        <v>26</v>
      </c>
      <c r="C13" s="1">
        <f>VLOOKUP($A13,第一次!$A:$I,4,0)</f>
        <v>77</v>
      </c>
      <c r="D13" s="8">
        <f>VLOOKUP($A13,第一次!$A:$I,5,0)</f>
        <v>77</v>
      </c>
      <c r="E13" s="5">
        <f>VLOOKUP($A13,第一次!$A:$I,6,0)</f>
        <v>77</v>
      </c>
      <c r="F13" s="10">
        <f t="shared" si="0"/>
        <v>770</v>
      </c>
      <c r="G13" s="11">
        <f>723/10</f>
        <v>72.3</v>
      </c>
      <c r="H13" s="12">
        <v>5</v>
      </c>
      <c r="I13" s="9">
        <v>12</v>
      </c>
    </row>
    <row r="14" spans="1:9" x14ac:dyDescent="0.25">
      <c r="A14" s="5">
        <v>12</v>
      </c>
      <c r="B14" s="2" t="s">
        <v>27</v>
      </c>
      <c r="C14" s="1">
        <f>VLOOKUP($A14,第一次!$A:$I,4,0)</f>
        <v>90</v>
      </c>
      <c r="D14" s="8">
        <f>VLOOKUP($A14,第一次!$A:$I,5,0)</f>
        <v>90</v>
      </c>
      <c r="E14" s="5">
        <f>VLOOKUP($A14,第一次!$A:$I,6,0)</f>
        <v>85</v>
      </c>
      <c r="F14" s="10">
        <f t="shared" si="0"/>
        <v>890</v>
      </c>
      <c r="G14" s="11">
        <f>704/10</f>
        <v>70.400000000000006</v>
      </c>
      <c r="H14" s="12">
        <v>15</v>
      </c>
      <c r="I14" s="9">
        <v>13</v>
      </c>
    </row>
    <row r="15" spans="1:9" x14ac:dyDescent="0.25">
      <c r="A15" s="5">
        <v>13</v>
      </c>
      <c r="B15" s="2" t="s">
        <v>28</v>
      </c>
      <c r="C15" s="1">
        <f>VLOOKUP($A15,第一次!$A:$I,4,0)</f>
        <v>85</v>
      </c>
      <c r="D15" s="8">
        <f>VLOOKUP($A15,第一次!$A:$I,5,0)</f>
        <v>85</v>
      </c>
      <c r="E15" s="5">
        <f>VLOOKUP($A15,第一次!$A:$I,6,0)</f>
        <v>85</v>
      </c>
      <c r="F15" s="10">
        <f t="shared" si="0"/>
        <v>850</v>
      </c>
      <c r="G15" s="11">
        <f>685/10</f>
        <v>68.5</v>
      </c>
      <c r="H15" s="12">
        <v>14</v>
      </c>
      <c r="I15" s="9">
        <v>14</v>
      </c>
    </row>
    <row r="16" spans="1:9" x14ac:dyDescent="0.25">
      <c r="A16" s="5">
        <v>14</v>
      </c>
      <c r="B16" s="2" t="s">
        <v>29</v>
      </c>
      <c r="C16" s="1">
        <f>VLOOKUP($A16,第一次!$A:$I,4,0)</f>
        <v>60</v>
      </c>
      <c r="D16" s="8">
        <f>VLOOKUP($A16,第一次!$A:$I,5,0)</f>
        <v>60</v>
      </c>
      <c r="E16" s="5">
        <f>VLOOKUP($A16,第一次!$A:$I,6,0)</f>
        <v>60</v>
      </c>
      <c r="F16" s="10">
        <f t="shared" si="0"/>
        <v>600</v>
      </c>
      <c r="G16" s="11">
        <f>666/10</f>
        <v>66.599999999999994</v>
      </c>
      <c r="H16" s="12">
        <v>23</v>
      </c>
      <c r="I16" s="9">
        <v>15</v>
      </c>
    </row>
    <row r="17" spans="1:9" x14ac:dyDescent="0.25">
      <c r="A17" s="5">
        <v>15</v>
      </c>
      <c r="B17" s="2" t="s">
        <v>30</v>
      </c>
      <c r="C17" s="1">
        <f>VLOOKUP($A17,第一次!$A:$I,4,0)</f>
        <v>70</v>
      </c>
      <c r="D17" s="8">
        <f>VLOOKUP($A17,第一次!$A:$I,5,0)</f>
        <v>70</v>
      </c>
      <c r="E17" s="5">
        <f>VLOOKUP($A17,第一次!$A:$I,6,0)</f>
        <v>70</v>
      </c>
      <c r="F17" s="10">
        <f t="shared" si="0"/>
        <v>700</v>
      </c>
      <c r="G17" s="11">
        <f>647/10</f>
        <v>64.7</v>
      </c>
      <c r="H17" s="12">
        <v>6</v>
      </c>
      <c r="I17" s="9">
        <v>16</v>
      </c>
    </row>
    <row r="18" spans="1:9" x14ac:dyDescent="0.25">
      <c r="A18" s="5">
        <v>16</v>
      </c>
      <c r="B18" s="2" t="s">
        <v>31</v>
      </c>
      <c r="C18" s="1">
        <f>VLOOKUP($A18,第一次!$A:$I,4,0)</f>
        <v>70</v>
      </c>
      <c r="D18" s="8">
        <f>VLOOKUP($A18,第一次!$A:$I,5,0)</f>
        <v>70</v>
      </c>
      <c r="E18" s="5">
        <f>VLOOKUP($A18,第一次!$A:$I,6,0)</f>
        <v>70</v>
      </c>
      <c r="F18" s="10">
        <f t="shared" si="0"/>
        <v>700</v>
      </c>
      <c r="G18" s="11">
        <f>628/10</f>
        <v>62.8</v>
      </c>
      <c r="H18" s="12">
        <v>12</v>
      </c>
      <c r="I18" s="9">
        <v>17</v>
      </c>
    </row>
    <row r="19" spans="1:9" x14ac:dyDescent="0.25">
      <c r="A19" s="5">
        <v>17</v>
      </c>
      <c r="B19" s="2" t="s">
        <v>32</v>
      </c>
      <c r="C19" s="1">
        <f>VLOOKUP($A19,第一次!$A:$I,4,0)</f>
        <v>55</v>
      </c>
      <c r="D19" s="8">
        <f>VLOOKUP($A19,第一次!$A:$I,5,0)</f>
        <v>70</v>
      </c>
      <c r="E19" s="5">
        <f>VLOOKUP($A19,第一次!$A:$I,6,0)</f>
        <v>55</v>
      </c>
      <c r="F19" s="10">
        <f t="shared" si="0"/>
        <v>595</v>
      </c>
      <c r="G19" s="11">
        <f>609/10</f>
        <v>60.9</v>
      </c>
      <c r="H19" s="12">
        <v>20</v>
      </c>
      <c r="I19" s="9">
        <v>18</v>
      </c>
    </row>
    <row r="20" spans="1:9" x14ac:dyDescent="0.25">
      <c r="A20" s="5">
        <v>19</v>
      </c>
      <c r="B20" s="2" t="s">
        <v>33</v>
      </c>
      <c r="C20" s="1">
        <f>VLOOKUP($A20,第一次!$A:$I,4,0)</f>
        <v>95</v>
      </c>
      <c r="D20" s="8">
        <f>VLOOKUP($A20,第一次!$A:$I,5,0)</f>
        <v>90</v>
      </c>
      <c r="E20" s="5">
        <f>VLOOKUP($A20,第一次!$A:$I,6,0)</f>
        <v>98</v>
      </c>
      <c r="F20" s="10">
        <f t="shared" si="0"/>
        <v>941</v>
      </c>
      <c r="G20" s="11">
        <f>590/10</f>
        <v>59</v>
      </c>
      <c r="H20" s="12">
        <v>16</v>
      </c>
      <c r="I20" s="9">
        <v>19</v>
      </c>
    </row>
    <row r="21" spans="1:9" x14ac:dyDescent="0.25">
      <c r="A21" s="5">
        <v>20</v>
      </c>
      <c r="B21" s="2" t="s">
        <v>34</v>
      </c>
      <c r="C21" s="1">
        <f>VLOOKUP($A21,第一次!$A:$I,4,0)</f>
        <v>60</v>
      </c>
      <c r="D21" s="8">
        <f>VLOOKUP($A21,第一次!$A:$I,5,0)</f>
        <v>30</v>
      </c>
      <c r="E21" s="5">
        <f>VLOOKUP($A21,第一次!$A:$I,6,0)</f>
        <v>60</v>
      </c>
      <c r="F21" s="10">
        <f t="shared" si="0"/>
        <v>510</v>
      </c>
      <c r="G21" s="11">
        <f>571/10</f>
        <v>57.1</v>
      </c>
      <c r="H21" s="12">
        <v>25</v>
      </c>
      <c r="I21" s="9">
        <v>20</v>
      </c>
    </row>
    <row r="22" spans="1:9" x14ac:dyDescent="0.25">
      <c r="A22" s="5">
        <v>21</v>
      </c>
      <c r="B22" s="2" t="s">
        <v>35</v>
      </c>
      <c r="C22" s="1">
        <f>VLOOKUP($A22,第一次!$A:$I,4,0)</f>
        <v>60</v>
      </c>
      <c r="D22" s="8">
        <f>VLOOKUP($A22,第一次!$A:$I,5,0)</f>
        <v>60</v>
      </c>
      <c r="E22" s="5">
        <f>VLOOKUP($A22,第一次!$A:$I,6,0)</f>
        <v>60</v>
      </c>
      <c r="F22" s="10">
        <f t="shared" si="0"/>
        <v>600</v>
      </c>
      <c r="G22" s="11">
        <f>552/10</f>
        <v>55.2</v>
      </c>
      <c r="H22" s="12">
        <v>26</v>
      </c>
      <c r="I22" s="9">
        <v>21</v>
      </c>
    </row>
    <row r="23" spans="1:9" x14ac:dyDescent="0.25">
      <c r="A23" s="5">
        <v>22</v>
      </c>
      <c r="B23" s="2" t="s">
        <v>36</v>
      </c>
      <c r="C23" s="1">
        <f>VLOOKUP($A23,第一次!$A:$I,4,0)</f>
        <v>65</v>
      </c>
      <c r="D23" s="8">
        <f>VLOOKUP($A23,第一次!$A:$I,5,0)</f>
        <v>60</v>
      </c>
      <c r="E23" s="5">
        <f>VLOOKUP($A23,第一次!$A:$I,6,0)</f>
        <v>60</v>
      </c>
      <c r="F23" s="10">
        <f t="shared" si="0"/>
        <v>625</v>
      </c>
      <c r="G23" s="11">
        <f>533/10</f>
        <v>53.3</v>
      </c>
      <c r="H23" s="12">
        <v>21</v>
      </c>
      <c r="I23" s="9">
        <v>22</v>
      </c>
    </row>
    <row r="24" spans="1:9" x14ac:dyDescent="0.25">
      <c r="A24" s="5">
        <v>23</v>
      </c>
      <c r="B24" s="2" t="s">
        <v>37</v>
      </c>
      <c r="C24" s="1">
        <f>VLOOKUP($A24,第一次!$A:$I,4,0)</f>
        <v>96</v>
      </c>
      <c r="D24" s="8">
        <f>VLOOKUP($A24,第一次!$A:$I,5,0)</f>
        <v>65</v>
      </c>
      <c r="E24" s="5">
        <f>VLOOKUP($A24,第一次!$A:$I,6,0)</f>
        <v>84</v>
      </c>
      <c r="F24" s="10">
        <f t="shared" si="0"/>
        <v>843</v>
      </c>
      <c r="G24" s="11">
        <f>514/10</f>
        <v>51.4</v>
      </c>
      <c r="H24" s="12">
        <v>7</v>
      </c>
      <c r="I24" s="9">
        <v>23</v>
      </c>
    </row>
    <row r="25" spans="1:9" x14ac:dyDescent="0.25">
      <c r="A25" s="5">
        <v>24</v>
      </c>
      <c r="B25" s="2" t="s">
        <v>38</v>
      </c>
      <c r="C25" s="1">
        <f>VLOOKUP($A25,第一次!$A:$I,4,0)</f>
        <v>30</v>
      </c>
      <c r="D25" s="8">
        <f>VLOOKUP($A25,第一次!$A:$I,5,0)</f>
        <v>30</v>
      </c>
      <c r="E25" s="5">
        <f>VLOOKUP($A25,第一次!$A:$I,6,0)</f>
        <v>30</v>
      </c>
      <c r="F25" s="10">
        <f t="shared" si="0"/>
        <v>300</v>
      </c>
      <c r="G25" s="11">
        <f>495/10</f>
        <v>49.5</v>
      </c>
      <c r="H25" s="12">
        <v>13</v>
      </c>
      <c r="I25" s="9">
        <v>24</v>
      </c>
    </row>
    <row r="26" spans="1:9" x14ac:dyDescent="0.25">
      <c r="A26" s="5">
        <v>25</v>
      </c>
      <c r="B26" s="2" t="s">
        <v>39</v>
      </c>
      <c r="C26" s="1">
        <f>VLOOKUP($A26,第一次!$A:$I,4,0)</f>
        <v>95</v>
      </c>
      <c r="D26" s="8">
        <f>VLOOKUP($A26,第一次!$A:$I,5,0)</f>
        <v>95</v>
      </c>
      <c r="E26" s="5">
        <f>VLOOKUP($A26,第一次!$A:$I,6,0)</f>
        <v>95</v>
      </c>
      <c r="F26" s="10">
        <f t="shared" si="0"/>
        <v>950</v>
      </c>
      <c r="G26" s="11">
        <f>476/10</f>
        <v>47.6</v>
      </c>
      <c r="H26" s="12">
        <v>9</v>
      </c>
      <c r="I26" s="9">
        <v>25</v>
      </c>
    </row>
    <row r="27" spans="1:9" x14ac:dyDescent="0.25">
      <c r="A27" s="5">
        <v>26</v>
      </c>
      <c r="B27" s="2" t="s">
        <v>40</v>
      </c>
      <c r="C27" s="1">
        <f>VLOOKUP($A27,第一次!$A:$I,4,0)</f>
        <v>88</v>
      </c>
      <c r="D27" s="8">
        <f>VLOOKUP($A27,第一次!$A:$I,5,0)</f>
        <v>88</v>
      </c>
      <c r="E27" s="5">
        <f>VLOOKUP($A27,第一次!$A:$I,6,0)</f>
        <v>88</v>
      </c>
      <c r="F27" s="10">
        <f t="shared" si="0"/>
        <v>880</v>
      </c>
      <c r="G27" s="11">
        <f>457/10</f>
        <v>45.7</v>
      </c>
      <c r="H27" s="12">
        <v>24</v>
      </c>
      <c r="I27" s="9">
        <v>26</v>
      </c>
    </row>
    <row r="28" spans="1:9" x14ac:dyDescent="0.25">
      <c r="A28" s="5">
        <v>27</v>
      </c>
      <c r="B28" s="2" t="s">
        <v>16</v>
      </c>
      <c r="C28" s="1">
        <f>VLOOKUP($A28,第一次!$A:$I,4,0)</f>
        <v>96</v>
      </c>
      <c r="D28" s="8">
        <f>VLOOKUP($A28,第一次!$A:$I,5,0)</f>
        <v>95</v>
      </c>
      <c r="E28" s="5">
        <f>VLOOKUP($A28,第一次!$A:$I,6,0)</f>
        <v>70</v>
      </c>
      <c r="F28" s="10">
        <f t="shared" si="0"/>
        <v>905</v>
      </c>
      <c r="G28" s="11">
        <f>845/10</f>
        <v>84.5</v>
      </c>
      <c r="H28" s="12">
        <v>17</v>
      </c>
      <c r="I28" s="9">
        <v>2</v>
      </c>
    </row>
  </sheetData>
  <sortState ref="A3:I28">
    <sortCondition ref="A3:A28"/>
  </sortState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第一次</vt:lpstr>
      <vt:lpstr>第二次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2016-03-15T05:45:19Z</cp:lastPrinted>
  <dcterms:created xsi:type="dcterms:W3CDTF">2016-02-23T05:51:56Z</dcterms:created>
  <dcterms:modified xsi:type="dcterms:W3CDTF">2016-12-27T05:51:21Z</dcterms:modified>
</cp:coreProperties>
</file>