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0\"/>
    </mc:Choice>
  </mc:AlternateContent>
  <bookViews>
    <workbookView xWindow="0" yWindow="0" windowWidth="19200" windowHeight="11550" activeTab="1"/>
  </bookViews>
  <sheets>
    <sheet name="第一次" sheetId="1" r:id="rId1"/>
    <sheet name="第二次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D3" i="4"/>
  <c r="C4" i="4" l="1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E3" i="4"/>
  <c r="C3" i="4"/>
  <c r="F3" i="4" l="1"/>
  <c r="F28" i="4"/>
  <c r="F24" i="4"/>
  <c r="F20" i="4"/>
  <c r="F16" i="4"/>
  <c r="F12" i="4"/>
  <c r="F8" i="4"/>
  <c r="F4" i="4"/>
  <c r="F25" i="4"/>
  <c r="F21" i="4"/>
  <c r="F17" i="4"/>
  <c r="F13" i="4"/>
  <c r="F9" i="4"/>
  <c r="F5" i="4"/>
  <c r="F26" i="4"/>
  <c r="F22" i="4"/>
  <c r="F18" i="4"/>
  <c r="F14" i="4"/>
  <c r="F10" i="4"/>
  <c r="F6" i="4"/>
  <c r="F27" i="4"/>
  <c r="F23" i="4"/>
  <c r="F19" i="4"/>
  <c r="F15" i="4"/>
  <c r="F11" i="4"/>
  <c r="F7" i="4"/>
  <c r="D29" i="1"/>
  <c r="E29" i="1"/>
  <c r="F29" i="1"/>
  <c r="G29" i="1"/>
  <c r="H29" i="1"/>
  <c r="I29" i="1"/>
  <c r="C29" i="1"/>
  <c r="J6" i="1" l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3" i="1"/>
  <c r="K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4" i="1"/>
  <c r="K4" i="1"/>
  <c r="K5" i="1"/>
  <c r="J5" i="1"/>
</calcChain>
</file>

<file path=xl/sharedStrings.xml><?xml version="1.0" encoding="utf-8"?>
<sst xmlns="http://schemas.openxmlformats.org/spreadsheetml/2006/main" count="76" uniqueCount="76">
  <si>
    <t xml:space="preserve"> 安順國中104學年度第二學期108安第一次定期考成績表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</si>
  <si>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</si>
  <si>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</si>
  <si>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</si>
  <si>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</si>
  <si>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</si>
  <si>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</si>
  <si>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</si>
  <si>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</si>
  <si>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</si>
  <si>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</si>
  <si>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</si>
  <si>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公民</t>
    <phoneticPr fontId="1" type="noConversion"/>
  </si>
  <si>
    <t>阿源</t>
    <phoneticPr fontId="1" type="noConversion"/>
  </si>
  <si>
    <t>瑞軒</t>
    <phoneticPr fontId="1" type="noConversion"/>
  </si>
  <si>
    <t>彤偉</t>
    <phoneticPr fontId="1" type="noConversion"/>
  </si>
  <si>
    <t>鉯承</t>
    <phoneticPr fontId="1" type="noConversion"/>
  </si>
  <si>
    <t>士凱</t>
    <phoneticPr fontId="1" type="noConversion"/>
  </si>
  <si>
    <t>義凱</t>
    <phoneticPr fontId="1" type="noConversion"/>
  </si>
  <si>
    <t>冠宏</t>
    <phoneticPr fontId="1" type="noConversion"/>
  </si>
  <si>
    <t>余任</t>
    <phoneticPr fontId="1" type="noConversion"/>
  </si>
  <si>
    <t>俊穎</t>
    <phoneticPr fontId="1" type="noConversion"/>
  </si>
  <si>
    <t>于倫</t>
    <phoneticPr fontId="1" type="noConversion"/>
  </si>
  <si>
    <t>佳俊</t>
    <phoneticPr fontId="1" type="noConversion"/>
  </si>
  <si>
    <t>詠全</t>
    <phoneticPr fontId="1" type="noConversion"/>
  </si>
  <si>
    <t>凱恩</t>
    <phoneticPr fontId="1" type="noConversion"/>
  </si>
  <si>
    <t>嘉宏</t>
    <phoneticPr fontId="1" type="noConversion"/>
  </si>
  <si>
    <t>昌砚</t>
    <phoneticPr fontId="1" type="noConversion"/>
  </si>
  <si>
    <t>奕婷</t>
    <phoneticPr fontId="1" type="noConversion"/>
  </si>
  <si>
    <t>萱茹</t>
    <phoneticPr fontId="1" type="noConversion"/>
  </si>
  <si>
    <t>雅萍</t>
    <phoneticPr fontId="1" type="noConversion"/>
  </si>
  <si>
    <t>靜如</t>
    <phoneticPr fontId="1" type="noConversion"/>
  </si>
  <si>
    <t>蘊瀅</t>
    <phoneticPr fontId="1" type="noConversion"/>
  </si>
  <si>
    <t>詩琳</t>
    <phoneticPr fontId="1" type="noConversion"/>
  </si>
  <si>
    <t>芳瑜</t>
    <phoneticPr fontId="1" type="noConversion"/>
  </si>
  <si>
    <t>倚臻</t>
    <phoneticPr fontId="1" type="noConversion"/>
  </si>
  <si>
    <t>亭茲</t>
    <phoneticPr fontId="1" type="noConversion"/>
  </si>
  <si>
    <t>瑩純</t>
    <phoneticPr fontId="1" type="noConversion"/>
  </si>
  <si>
    <t>瑄薏</t>
    <phoneticPr fontId="1" type="noConversion"/>
  </si>
  <si>
    <t xml:space="preserve">親愛的家長你好
:上表示貴子弟第一次段考成績  這次大家都很不好  
只有10號最好請10號繼續好好保持    </t>
    <phoneticPr fontId="1" type="noConversion"/>
  </si>
  <si>
    <t>數學</t>
  </si>
  <si>
    <t>座號</t>
  </si>
  <si>
    <t>姓名</t>
  </si>
  <si>
    <t>英文</t>
  </si>
  <si>
    <t>生物</t>
  </si>
  <si>
    <t>于倫</t>
  </si>
  <si>
    <t>瑄薏</t>
  </si>
  <si>
    <t>阿源</t>
  </si>
  <si>
    <t>瑞軒</t>
  </si>
  <si>
    <t>彤偉</t>
  </si>
  <si>
    <t>鉯承</t>
  </si>
  <si>
    <t>士凱</t>
  </si>
  <si>
    <t>義凱</t>
  </si>
  <si>
    <t>冠宏</t>
  </si>
  <si>
    <t>余任</t>
  </si>
  <si>
    <t>俊穎</t>
  </si>
  <si>
    <t>佳俊</t>
  </si>
  <si>
    <t>詠全</t>
  </si>
  <si>
    <t>凱恩</t>
  </si>
  <si>
    <t>嘉宏</t>
  </si>
  <si>
    <t>昌砚</t>
  </si>
  <si>
    <t>奕婷</t>
  </si>
  <si>
    <t>萱茹</t>
  </si>
  <si>
    <t>雅萍</t>
  </si>
  <si>
    <t>靜如</t>
  </si>
  <si>
    <t>蘊瀅</t>
  </si>
  <si>
    <t>詩琳</t>
  </si>
  <si>
    <t>芳瑜</t>
  </si>
  <si>
    <t>倚臻</t>
  </si>
  <si>
    <t>亭茲</t>
  </si>
  <si>
    <t>瑩純</t>
  </si>
  <si>
    <t>加權總分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</si>
  <si>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</si>
  <si>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</si>
  <si>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</si>
  <si>
    <t>安順國中104學年度第二學期108安第一次定期考成績表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</si>
</sst>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L1"/>
    </sheetView>
  </sheetViews>
  <sheetFormatPr defaultRowHeight="16.5" x14ac:dyDescent="0.25"/>
  <cols>
    <col min="1" max="1" width="6" customWidth="1"/>
    <col min="2" max="2" width="6" style="1" customWidth="1"/>
    <col min="3" max="3" width="6" style="3" customWidth="1"/>
    <col min="4" max="4" width="6" style="2" customWidth="1"/>
    <col min="5" max="5" width="6" style="5" customWidth="1"/>
    <col min="6" max="7" width="6" style="4" customWidth="1"/>
    <col min="8" max="8" width="6" style="7" customWidth="1"/>
    <col min="9" max="9" width="6" style="6" customWidth="1"/>
    <col min="10" max="10" width="6" style="8" customWidth="1"/>
    <col min="11" max="11" width="6" style="1" customWidth="1"/>
    <col min="12" max="12" width="6" style="4" customWidth="1"/>
  </cols>
  <sheetData>
    <row r="1" spans="1:12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t="s">
        <v>1</v>
      </c>
      <c r="B2" s="1" t="s">
        <v>2</v>
      </c>
      <c r="C2" s="3" t="s">
        <v>3</v>
      </c>
      <c r="D2" s="2" t="s">
        <v>4</v>
      </c>
      <c r="E2" s="5" t="s">
        <v>5</v>
      </c>
      <c r="F2" s="4" t="s">
        <v>6</v>
      </c>
      <c r="G2" s="4" t="s">
        <v>7</v>
      </c>
      <c r="H2" s="7" t="s">
        <v>8</v>
      </c>
      <c r="I2" s="6" t="s">
        <v>12</v>
      </c>
      <c r="J2" s="8" t="s">
        <v>9</v>
      </c>
      <c r="K2" s="1" t="s">
        <v>10</v>
      </c>
      <c r="L2" s="4" t="s">
        <v>11</v>
      </c>
    </row>
    <row r="3" spans="1:12" x14ac:dyDescent="0.25">
      <c r="A3" s="10">
        <v>10</v>
      </c>
      <c r="B3" s="11" t="s">
        <v>22</v>
      </c>
      <c r="C3" s="12">
        <v>100</v>
      </c>
      <c r="D3" s="13">
        <v>100</v>
      </c>
      <c r="E3" s="14">
        <v>100</v>
      </c>
      <c r="F3" s="15">
        <v>100</v>
      </c>
      <c r="G3" s="15">
        <v>100</v>
      </c>
      <c r="H3" s="16">
        <v>100</v>
      </c>
      <c r="I3" s="17">
        <v>100</v>
      </c>
      <c r="J3" s="18">
        <f t="shared" ref="J3:J28" si="0">SUM(C3:I3)</f>
        <v>700</v>
      </c>
      <c r="K3" s="11">
        <f t="shared" ref="K3:K28" si="1">AVERAGE(C3:I3)</f>
        <v>100</v>
      </c>
      <c r="L3" s="15">
        <v>1</v>
      </c>
    </row>
    <row r="4" spans="1:12" x14ac:dyDescent="0.25">
      <c r="A4" s="10">
        <v>27</v>
      </c>
      <c r="B4" s="11" t="s">
        <v>38</v>
      </c>
      <c r="C4" s="12">
        <v>77</v>
      </c>
      <c r="D4" s="13">
        <v>78</v>
      </c>
      <c r="E4" s="14">
        <v>99</v>
      </c>
      <c r="F4" s="15">
        <v>79</v>
      </c>
      <c r="G4" s="15">
        <v>96</v>
      </c>
      <c r="H4" s="16">
        <v>98</v>
      </c>
      <c r="I4" s="17">
        <v>97</v>
      </c>
      <c r="J4" s="18">
        <f t="shared" si="0"/>
        <v>624</v>
      </c>
      <c r="K4" s="11">
        <f t="shared" si="1"/>
        <v>89.142857142857139</v>
      </c>
      <c r="L4" s="15">
        <v>2</v>
      </c>
    </row>
    <row r="5" spans="1:12" x14ac:dyDescent="0.25">
      <c r="A5" s="10">
        <v>1</v>
      </c>
      <c r="B5" s="11" t="s">
        <v>13</v>
      </c>
      <c r="C5" s="12">
        <v>100</v>
      </c>
      <c r="D5" s="13">
        <v>75</v>
      </c>
      <c r="E5" s="14">
        <v>98</v>
      </c>
      <c r="F5" s="15">
        <v>77</v>
      </c>
      <c r="G5" s="15">
        <v>60</v>
      </c>
      <c r="H5" s="16">
        <v>60</v>
      </c>
      <c r="I5" s="17">
        <v>99</v>
      </c>
      <c r="J5" s="18">
        <f t="shared" si="0"/>
        <v>569</v>
      </c>
      <c r="K5" s="11">
        <f t="shared" si="1"/>
        <v>81.285714285714292</v>
      </c>
      <c r="L5" s="15">
        <v>3</v>
      </c>
    </row>
    <row r="6" spans="1:12" x14ac:dyDescent="0.25">
      <c r="A6" s="10">
        <v>2</v>
      </c>
      <c r="B6" s="11" t="s">
        <v>14</v>
      </c>
      <c r="C6" s="12">
        <v>99</v>
      </c>
      <c r="D6" s="13">
        <v>74</v>
      </c>
      <c r="E6" s="14">
        <v>97</v>
      </c>
      <c r="F6" s="15">
        <v>79</v>
      </c>
      <c r="G6" s="15">
        <v>60</v>
      </c>
      <c r="H6" s="16">
        <v>59</v>
      </c>
      <c r="I6" s="17">
        <v>99</v>
      </c>
      <c r="J6" s="18">
        <f t="shared" si="0"/>
        <v>567</v>
      </c>
      <c r="K6" s="11">
        <f t="shared" si="1"/>
        <v>81</v>
      </c>
      <c r="L6" s="15">
        <v>4</v>
      </c>
    </row>
    <row r="7" spans="1:12" x14ac:dyDescent="0.25">
      <c r="A7" s="10">
        <v>3</v>
      </c>
      <c r="B7" s="11" t="s">
        <v>15</v>
      </c>
      <c r="C7" s="12">
        <v>98</v>
      </c>
      <c r="D7" s="13">
        <v>73</v>
      </c>
      <c r="E7" s="14">
        <v>96</v>
      </c>
      <c r="F7" s="15">
        <v>81</v>
      </c>
      <c r="G7" s="15">
        <v>60</v>
      </c>
      <c r="H7" s="16">
        <v>58</v>
      </c>
      <c r="I7" s="17">
        <v>99</v>
      </c>
      <c r="J7" s="18">
        <f t="shared" si="0"/>
        <v>565</v>
      </c>
      <c r="K7" s="11">
        <f t="shared" si="1"/>
        <v>80.714285714285708</v>
      </c>
      <c r="L7" s="15">
        <v>5</v>
      </c>
    </row>
    <row r="8" spans="1:12" x14ac:dyDescent="0.25">
      <c r="A8" s="10">
        <v>4</v>
      </c>
      <c r="B8" s="11" t="s">
        <v>16</v>
      </c>
      <c r="C8" s="12">
        <v>97</v>
      </c>
      <c r="D8" s="13">
        <v>72</v>
      </c>
      <c r="E8" s="14">
        <v>95</v>
      </c>
      <c r="F8" s="15">
        <v>83</v>
      </c>
      <c r="G8" s="15">
        <v>60</v>
      </c>
      <c r="H8" s="16">
        <v>57</v>
      </c>
      <c r="I8" s="17">
        <v>99</v>
      </c>
      <c r="J8" s="18">
        <f t="shared" si="0"/>
        <v>563</v>
      </c>
      <c r="K8" s="11">
        <f t="shared" si="1"/>
        <v>80.428571428571431</v>
      </c>
      <c r="L8" s="15">
        <v>6</v>
      </c>
    </row>
    <row r="9" spans="1:12" x14ac:dyDescent="0.25">
      <c r="A9" s="10">
        <v>5</v>
      </c>
      <c r="B9" s="11" t="s">
        <v>17</v>
      </c>
      <c r="C9" s="12">
        <v>96</v>
      </c>
      <c r="D9" s="13">
        <v>71</v>
      </c>
      <c r="E9" s="14">
        <v>94</v>
      </c>
      <c r="F9" s="15">
        <v>85</v>
      </c>
      <c r="G9" s="15">
        <v>60</v>
      </c>
      <c r="H9" s="16">
        <v>56</v>
      </c>
      <c r="I9" s="17">
        <v>99</v>
      </c>
      <c r="J9" s="18">
        <f t="shared" si="0"/>
        <v>561</v>
      </c>
      <c r="K9" s="11">
        <f t="shared" si="1"/>
        <v>80.142857142857139</v>
      </c>
      <c r="L9" s="15">
        <v>7</v>
      </c>
    </row>
    <row r="10" spans="1:12" x14ac:dyDescent="0.25">
      <c r="A10" s="10">
        <v>6</v>
      </c>
      <c r="B10" s="11" t="s">
        <v>18</v>
      </c>
      <c r="C10" s="12">
        <v>95</v>
      </c>
      <c r="D10" s="13">
        <v>70</v>
      </c>
      <c r="E10" s="14">
        <v>93</v>
      </c>
      <c r="F10" s="15">
        <v>87</v>
      </c>
      <c r="G10" s="15">
        <v>60</v>
      </c>
      <c r="H10" s="16">
        <v>55</v>
      </c>
      <c r="I10" s="17">
        <v>99</v>
      </c>
      <c r="J10" s="18">
        <f t="shared" si="0"/>
        <v>559</v>
      </c>
      <c r="K10" s="11">
        <f t="shared" si="1"/>
        <v>79.857142857142861</v>
      </c>
      <c r="L10" s="15">
        <v>8</v>
      </c>
    </row>
    <row r="11" spans="1:12" x14ac:dyDescent="0.25">
      <c r="A11" s="10">
        <v>7</v>
      </c>
      <c r="B11" s="11" t="s">
        <v>19</v>
      </c>
      <c r="C11" s="12">
        <v>94</v>
      </c>
      <c r="D11" s="13">
        <v>69</v>
      </c>
      <c r="E11" s="14">
        <v>92</v>
      </c>
      <c r="F11" s="15">
        <v>89</v>
      </c>
      <c r="G11" s="15">
        <v>60</v>
      </c>
      <c r="H11" s="16">
        <v>54</v>
      </c>
      <c r="I11" s="17">
        <v>99</v>
      </c>
      <c r="J11" s="18">
        <f t="shared" si="0"/>
        <v>557</v>
      </c>
      <c r="K11" s="11">
        <f t="shared" si="1"/>
        <v>79.571428571428569</v>
      </c>
      <c r="L11" s="15">
        <v>9</v>
      </c>
    </row>
    <row r="12" spans="1:12" x14ac:dyDescent="0.25">
      <c r="A12" s="10">
        <v>8</v>
      </c>
      <c r="B12" s="11" t="s">
        <v>20</v>
      </c>
      <c r="C12" s="12">
        <v>93</v>
      </c>
      <c r="D12" s="13">
        <v>68</v>
      </c>
      <c r="E12" s="14">
        <v>91</v>
      </c>
      <c r="F12" s="15">
        <v>91</v>
      </c>
      <c r="G12" s="15">
        <v>60</v>
      </c>
      <c r="H12" s="16">
        <v>53</v>
      </c>
      <c r="I12" s="17">
        <v>99</v>
      </c>
      <c r="J12" s="18">
        <f t="shared" si="0"/>
        <v>555</v>
      </c>
      <c r="K12" s="11">
        <f t="shared" si="1"/>
        <v>79.285714285714292</v>
      </c>
      <c r="L12" s="15">
        <v>10</v>
      </c>
    </row>
    <row r="13" spans="1:12" x14ac:dyDescent="0.25">
      <c r="A13" s="10">
        <v>9</v>
      </c>
      <c r="B13" s="11" t="s">
        <v>21</v>
      </c>
      <c r="C13" s="12">
        <v>92</v>
      </c>
      <c r="D13" s="13">
        <v>67</v>
      </c>
      <c r="E13" s="14">
        <v>90</v>
      </c>
      <c r="F13" s="15">
        <v>93</v>
      </c>
      <c r="G13" s="15">
        <v>60</v>
      </c>
      <c r="H13" s="16">
        <v>52</v>
      </c>
      <c r="I13" s="17">
        <v>99</v>
      </c>
      <c r="J13" s="18">
        <f t="shared" si="0"/>
        <v>553</v>
      </c>
      <c r="K13" s="11">
        <f t="shared" si="1"/>
        <v>79</v>
      </c>
      <c r="L13" s="15">
        <v>11</v>
      </c>
    </row>
    <row r="14" spans="1:12" x14ac:dyDescent="0.25">
      <c r="A14" s="10">
        <v>11</v>
      </c>
      <c r="B14" s="11" t="s">
        <v>23</v>
      </c>
      <c r="C14" s="12">
        <v>90</v>
      </c>
      <c r="D14" s="13">
        <v>66</v>
      </c>
      <c r="E14" s="14">
        <v>79</v>
      </c>
      <c r="F14" s="15">
        <v>78</v>
      </c>
      <c r="G14" s="15">
        <v>60</v>
      </c>
      <c r="H14" s="16">
        <v>50</v>
      </c>
      <c r="I14" s="17">
        <v>99</v>
      </c>
      <c r="J14" s="18">
        <f t="shared" si="0"/>
        <v>522</v>
      </c>
      <c r="K14" s="11">
        <f t="shared" si="1"/>
        <v>74.571428571428569</v>
      </c>
      <c r="L14" s="15">
        <v>12</v>
      </c>
    </row>
    <row r="15" spans="1:12" x14ac:dyDescent="0.25">
      <c r="A15" s="10">
        <v>12</v>
      </c>
      <c r="B15" s="11" t="s">
        <v>24</v>
      </c>
      <c r="C15" s="12">
        <v>89</v>
      </c>
      <c r="D15" s="13">
        <v>65</v>
      </c>
      <c r="E15" s="14">
        <v>77</v>
      </c>
      <c r="F15" s="15">
        <v>74</v>
      </c>
      <c r="G15" s="15">
        <v>60</v>
      </c>
      <c r="H15" s="16">
        <v>49</v>
      </c>
      <c r="I15" s="17">
        <v>99</v>
      </c>
      <c r="J15" s="18">
        <f t="shared" si="0"/>
        <v>513</v>
      </c>
      <c r="K15" s="11">
        <f t="shared" si="1"/>
        <v>73.285714285714292</v>
      </c>
      <c r="L15" s="15">
        <v>13</v>
      </c>
    </row>
    <row r="16" spans="1:12" x14ac:dyDescent="0.25">
      <c r="A16" s="10">
        <v>13</v>
      </c>
      <c r="B16" s="11" t="s">
        <v>25</v>
      </c>
      <c r="C16" s="12">
        <v>88</v>
      </c>
      <c r="D16" s="13">
        <v>64</v>
      </c>
      <c r="E16" s="14">
        <v>75</v>
      </c>
      <c r="F16" s="15">
        <v>70</v>
      </c>
      <c r="G16" s="15">
        <v>60</v>
      </c>
      <c r="H16" s="16">
        <v>48</v>
      </c>
      <c r="I16" s="17">
        <v>99</v>
      </c>
      <c r="J16" s="18">
        <f t="shared" si="0"/>
        <v>504</v>
      </c>
      <c r="K16" s="11">
        <f t="shared" si="1"/>
        <v>72</v>
      </c>
      <c r="L16" s="15">
        <v>14</v>
      </c>
    </row>
    <row r="17" spans="1:12" x14ac:dyDescent="0.25">
      <c r="A17" s="10">
        <v>14</v>
      </c>
      <c r="B17" s="11" t="s">
        <v>26</v>
      </c>
      <c r="C17" s="12">
        <v>87</v>
      </c>
      <c r="D17" s="13">
        <v>63</v>
      </c>
      <c r="E17" s="14">
        <v>73</v>
      </c>
      <c r="F17" s="15">
        <v>66</v>
      </c>
      <c r="G17" s="15">
        <v>60</v>
      </c>
      <c r="H17" s="16">
        <v>47</v>
      </c>
      <c r="I17" s="17">
        <v>99</v>
      </c>
      <c r="J17" s="18">
        <f t="shared" si="0"/>
        <v>495</v>
      </c>
      <c r="K17" s="11">
        <f t="shared" si="1"/>
        <v>70.714285714285708</v>
      </c>
      <c r="L17" s="15">
        <v>15</v>
      </c>
    </row>
    <row r="18" spans="1:12" x14ac:dyDescent="0.25">
      <c r="A18" s="10">
        <v>15</v>
      </c>
      <c r="B18" s="11" t="s">
        <v>27</v>
      </c>
      <c r="C18" s="12">
        <v>86</v>
      </c>
      <c r="D18" s="13">
        <v>62</v>
      </c>
      <c r="E18" s="14">
        <v>71</v>
      </c>
      <c r="F18" s="15">
        <v>62</v>
      </c>
      <c r="G18" s="15">
        <v>60</v>
      </c>
      <c r="H18" s="16">
        <v>46</v>
      </c>
      <c r="I18" s="17">
        <v>99</v>
      </c>
      <c r="J18" s="18">
        <f t="shared" si="0"/>
        <v>486</v>
      </c>
      <c r="K18" s="11">
        <f t="shared" si="1"/>
        <v>69.428571428571431</v>
      </c>
      <c r="L18" s="15">
        <v>16</v>
      </c>
    </row>
    <row r="19" spans="1:12" x14ac:dyDescent="0.25">
      <c r="A19" s="10">
        <v>16</v>
      </c>
      <c r="B19" s="11" t="s">
        <v>28</v>
      </c>
      <c r="C19" s="12">
        <v>85</v>
      </c>
      <c r="D19" s="13">
        <v>61</v>
      </c>
      <c r="E19" s="14">
        <v>69</v>
      </c>
      <c r="F19" s="15">
        <v>58</v>
      </c>
      <c r="G19" s="15">
        <v>60</v>
      </c>
      <c r="H19" s="16">
        <v>45</v>
      </c>
      <c r="I19" s="17">
        <v>99</v>
      </c>
      <c r="J19" s="18">
        <f t="shared" si="0"/>
        <v>477</v>
      </c>
      <c r="K19" s="11">
        <f t="shared" si="1"/>
        <v>68.142857142857139</v>
      </c>
      <c r="L19" s="15">
        <v>17</v>
      </c>
    </row>
    <row r="20" spans="1:12" x14ac:dyDescent="0.25">
      <c r="A20" s="10">
        <v>17</v>
      </c>
      <c r="B20" s="11" t="s">
        <v>29</v>
      </c>
      <c r="C20" s="12">
        <v>84</v>
      </c>
      <c r="D20" s="13">
        <v>60</v>
      </c>
      <c r="E20" s="14">
        <v>67</v>
      </c>
      <c r="F20" s="15">
        <v>54</v>
      </c>
      <c r="G20" s="15">
        <v>60</v>
      </c>
      <c r="H20" s="16">
        <v>44</v>
      </c>
      <c r="I20" s="17">
        <v>99</v>
      </c>
      <c r="J20" s="18">
        <f t="shared" si="0"/>
        <v>468</v>
      </c>
      <c r="K20" s="11">
        <f t="shared" si="1"/>
        <v>66.857142857142861</v>
      </c>
      <c r="L20" s="15">
        <v>18</v>
      </c>
    </row>
    <row r="21" spans="1:12" x14ac:dyDescent="0.25">
      <c r="A21" s="10">
        <v>19</v>
      </c>
      <c r="B21" s="11" t="s">
        <v>30</v>
      </c>
      <c r="C21" s="12">
        <v>83</v>
      </c>
      <c r="D21" s="13">
        <v>59</v>
      </c>
      <c r="E21" s="14">
        <v>65</v>
      </c>
      <c r="F21" s="15">
        <v>50</v>
      </c>
      <c r="G21" s="15">
        <v>60</v>
      </c>
      <c r="H21" s="16">
        <v>43</v>
      </c>
      <c r="I21" s="17">
        <v>99</v>
      </c>
      <c r="J21" s="18">
        <f t="shared" si="0"/>
        <v>459</v>
      </c>
      <c r="K21" s="11">
        <f t="shared" si="1"/>
        <v>65.571428571428569</v>
      </c>
      <c r="L21" s="15">
        <v>19</v>
      </c>
    </row>
    <row r="22" spans="1:12" x14ac:dyDescent="0.25">
      <c r="A22" s="10">
        <v>20</v>
      </c>
      <c r="B22" s="11" t="s">
        <v>31</v>
      </c>
      <c r="C22" s="12">
        <v>82</v>
      </c>
      <c r="D22" s="13">
        <v>58</v>
      </c>
      <c r="E22" s="14">
        <v>63</v>
      </c>
      <c r="F22" s="15">
        <v>46</v>
      </c>
      <c r="G22" s="15">
        <v>60</v>
      </c>
      <c r="H22" s="16">
        <v>42</v>
      </c>
      <c r="I22" s="17">
        <v>99</v>
      </c>
      <c r="J22" s="18">
        <f t="shared" si="0"/>
        <v>450</v>
      </c>
      <c r="K22" s="11">
        <f t="shared" si="1"/>
        <v>64.285714285714292</v>
      </c>
      <c r="L22" s="15">
        <v>20</v>
      </c>
    </row>
    <row r="23" spans="1:12" x14ac:dyDescent="0.25">
      <c r="A23" s="10">
        <v>21</v>
      </c>
      <c r="B23" s="11" t="s">
        <v>32</v>
      </c>
      <c r="C23" s="12">
        <v>81</v>
      </c>
      <c r="D23" s="13">
        <v>57</v>
      </c>
      <c r="E23" s="14">
        <v>61</v>
      </c>
      <c r="F23" s="15">
        <v>42</v>
      </c>
      <c r="G23" s="15">
        <v>60</v>
      </c>
      <c r="H23" s="16">
        <v>41</v>
      </c>
      <c r="I23" s="17">
        <v>99</v>
      </c>
      <c r="J23" s="18">
        <f t="shared" si="0"/>
        <v>441</v>
      </c>
      <c r="K23" s="11">
        <f t="shared" si="1"/>
        <v>63</v>
      </c>
      <c r="L23" s="15">
        <v>21</v>
      </c>
    </row>
    <row r="24" spans="1:12" x14ac:dyDescent="0.25">
      <c r="A24" s="10">
        <v>22</v>
      </c>
      <c r="B24" s="11" t="s">
        <v>33</v>
      </c>
      <c r="C24" s="12">
        <v>80</v>
      </c>
      <c r="D24" s="13">
        <v>56</v>
      </c>
      <c r="E24" s="14">
        <v>59</v>
      </c>
      <c r="F24" s="15">
        <v>38</v>
      </c>
      <c r="G24" s="15">
        <v>60</v>
      </c>
      <c r="H24" s="16">
        <v>40</v>
      </c>
      <c r="I24" s="17">
        <v>99</v>
      </c>
      <c r="J24" s="18">
        <f t="shared" si="0"/>
        <v>432</v>
      </c>
      <c r="K24" s="11">
        <f t="shared" si="1"/>
        <v>61.714285714285715</v>
      </c>
      <c r="L24" s="15">
        <v>22</v>
      </c>
    </row>
    <row r="25" spans="1:12" x14ac:dyDescent="0.25">
      <c r="A25" s="10">
        <v>23</v>
      </c>
      <c r="B25" s="11" t="s">
        <v>34</v>
      </c>
      <c r="C25" s="12">
        <v>79</v>
      </c>
      <c r="D25" s="13">
        <v>55</v>
      </c>
      <c r="E25" s="14">
        <v>57</v>
      </c>
      <c r="F25" s="15">
        <v>34</v>
      </c>
      <c r="G25" s="15">
        <v>60</v>
      </c>
      <c r="H25" s="16">
        <v>39</v>
      </c>
      <c r="I25" s="17">
        <v>99</v>
      </c>
      <c r="J25" s="18">
        <f t="shared" si="0"/>
        <v>423</v>
      </c>
      <c r="K25" s="11">
        <f t="shared" si="1"/>
        <v>60.428571428571431</v>
      </c>
      <c r="L25" s="15">
        <v>23</v>
      </c>
    </row>
    <row r="26" spans="1:12" x14ac:dyDescent="0.25">
      <c r="A26" s="10">
        <v>24</v>
      </c>
      <c r="B26" s="11" t="s">
        <v>35</v>
      </c>
      <c r="C26" s="12">
        <v>78</v>
      </c>
      <c r="D26" s="13">
        <v>54</v>
      </c>
      <c r="E26" s="14">
        <v>55</v>
      </c>
      <c r="F26" s="15">
        <v>30</v>
      </c>
      <c r="G26" s="15">
        <v>60</v>
      </c>
      <c r="H26" s="16">
        <v>38</v>
      </c>
      <c r="I26" s="17">
        <v>99</v>
      </c>
      <c r="J26" s="18">
        <f t="shared" si="0"/>
        <v>414</v>
      </c>
      <c r="K26" s="11">
        <f t="shared" si="1"/>
        <v>59.142857142857146</v>
      </c>
      <c r="L26" s="15">
        <v>24</v>
      </c>
    </row>
    <row r="27" spans="1:12" x14ac:dyDescent="0.25">
      <c r="A27" s="10">
        <v>25</v>
      </c>
      <c r="B27" s="11" t="s">
        <v>36</v>
      </c>
      <c r="C27" s="12">
        <v>77</v>
      </c>
      <c r="D27" s="13">
        <v>53</v>
      </c>
      <c r="E27" s="14">
        <v>53</v>
      </c>
      <c r="F27" s="15">
        <v>26</v>
      </c>
      <c r="G27" s="15">
        <v>60</v>
      </c>
      <c r="H27" s="16">
        <v>37</v>
      </c>
      <c r="I27" s="17">
        <v>99</v>
      </c>
      <c r="J27" s="18">
        <f t="shared" si="0"/>
        <v>405</v>
      </c>
      <c r="K27" s="11">
        <f t="shared" si="1"/>
        <v>57.857142857142854</v>
      </c>
      <c r="L27" s="15">
        <v>25</v>
      </c>
    </row>
    <row r="28" spans="1:12" x14ac:dyDescent="0.25">
      <c r="A28" s="10">
        <v>26</v>
      </c>
      <c r="B28" s="11" t="s">
        <v>37</v>
      </c>
      <c r="C28" s="12">
        <v>76</v>
      </c>
      <c r="D28" s="13">
        <v>52</v>
      </c>
      <c r="E28" s="14">
        <v>51</v>
      </c>
      <c r="F28" s="15">
        <v>22</v>
      </c>
      <c r="G28" s="15">
        <v>60</v>
      </c>
      <c r="H28" s="16">
        <v>36</v>
      </c>
      <c r="I28" s="17">
        <v>99</v>
      </c>
      <c r="J28" s="18">
        <f t="shared" si="0"/>
        <v>396</v>
      </c>
      <c r="K28" s="11">
        <f t="shared" si="1"/>
        <v>56.571428571428569</v>
      </c>
      <c r="L28" s="15">
        <v>26</v>
      </c>
    </row>
    <row r="29" spans="1:12" x14ac:dyDescent="0.25">
      <c r="C29" s="9">
        <f>AVERAGE(C3:C28)</f>
        <v>87.92307692307692</v>
      </c>
      <c r="D29" s="9">
        <f t="shared" ref="D29:I29" si="2">AVERAGE(D3:D28)</f>
        <v>65.461538461538467</v>
      </c>
      <c r="E29" s="9">
        <f t="shared" si="2"/>
        <v>77.692307692307693</v>
      </c>
      <c r="F29" s="9">
        <f t="shared" si="2"/>
        <v>65.15384615384616</v>
      </c>
      <c r="G29" s="9">
        <f t="shared" si="2"/>
        <v>62.92307692307692</v>
      </c>
      <c r="H29" s="9">
        <f t="shared" si="2"/>
        <v>51.807692307692307</v>
      </c>
      <c r="I29" s="9">
        <f t="shared" si="2"/>
        <v>98.961538461538467</v>
      </c>
    </row>
    <row r="30" spans="1:12" ht="12" customHeight="1" x14ac:dyDescent="0.25">
      <c r="A30" s="20" t="s">
        <v>39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2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12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2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</sheetData>
  <sortState ref="A3:L28">
    <sortCondition descending="1" ref="J3:J28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1"/>
    </sheetView>
  </sheetViews>
  <sheetFormatPr defaultRowHeight="16.5" x14ac:dyDescent="0.25"/>
  <cols>
    <col min="1" max="1" width="9" style="5"/>
    <col min="2" max="2" width="9" style="2"/>
    <col min="3" max="3" width="9" style="1"/>
    <col min="4" max="4" width="9" style="22"/>
    <col min="5" max="5" width="9" style="5"/>
    <col min="6" max="6" width="9" style="24"/>
    <col min="7" max="7" width="9" style="25"/>
    <col min="8" max="8" width="9" style="26"/>
    <col min="9" max="9" width="9" style="23"/>
  </cols>
  <sheetData>
    <row r="1" spans="1:9" x14ac:dyDescent="0.25">
      <c r="A1" s="27" t="s">
        <v>75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5" t="s">
        <v>41</v>
      </c>
      <c r="B2" s="2" t="s">
        <v>42</v>
      </c>
      <c r="C2" s="1" t="s">
        <v>40</v>
      </c>
      <c r="D2" s="22" t="s">
        <v>43</v>
      </c>
      <c r="E2" s="5" t="s">
        <v>44</v>
      </c>
      <c r="F2" s="24" t="s">
        <v>71</v>
      </c>
      <c r="G2" s="25" t="s">
        <v>72</v>
      </c>
      <c r="H2" s="26" t="s">
        <v>73</v>
      </c>
      <c r="I2" s="23" t="s">
        <v>74</v>
      </c>
    </row>
    <row r="3" spans="1:9" x14ac:dyDescent="0.25">
      <c r="A3" s="5">
        <v>1</v>
      </c>
      <c r="B3" s="2" t="s">
        <v>47</v>
      </c>
      <c r="C3" s="1">
        <f>VLOOKUP($A3,第一次!$A:$L,4,0)</f>
        <v>75</v>
      </c>
      <c r="D3" s="22">
        <f>VLOOKUP($A3,第一次!$A:$L,5,0)</f>
        <v>98</v>
      </c>
      <c r="E3" s="5">
        <f>VLOOKUP($A3,第一次!$A:$L,6,0)</f>
        <v>77</v>
      </c>
      <c r="F3" s="24">
        <f>C3*5+D3*3+E3*2</f>
        <v>823</v>
      </c>
      <c r="G3" s="25">
        <f>823/10</f>
        <v>82.3</v>
      </c>
      <c r="H3" s="26">
        <v>8</v>
      </c>
      <c r="I3" s="23">
        <v>3</v>
      </c>
    </row>
    <row r="4" spans="1:9" x14ac:dyDescent="0.25">
      <c r="A4" s="5">
        <v>2</v>
      </c>
      <c r="B4" s="2" t="s">
        <v>48</v>
      </c>
      <c r="C4" s="1">
        <f>VLOOKUP($A4,第一次!$A:$L,4,0)</f>
        <v>74</v>
      </c>
      <c r="D4" s="22">
        <f>VLOOKUP($A4,第一次!$A:$L,5,0)</f>
        <v>97</v>
      </c>
      <c r="E4" s="5">
        <f>VLOOKUP($A4,第一次!$A:$L,6,0)</f>
        <v>79</v>
      </c>
      <c r="F4" s="24">
        <f>C4*5+D4*3+E4*2</f>
        <v>819</v>
      </c>
      <c r="G4" s="25">
        <f>819/10</f>
        <v>81.900000000000006</v>
      </c>
      <c r="H4" s="26">
        <v>18</v>
      </c>
      <c r="I4" s="23">
        <v>4</v>
      </c>
    </row>
    <row r="5" spans="1:9" x14ac:dyDescent="0.25">
      <c r="A5" s="5">
        <v>3</v>
      </c>
      <c r="B5" s="2" t="s">
        <v>49</v>
      </c>
      <c r="C5" s="1">
        <f>VLOOKUP($A5,第一次!$A:$L,4,0)</f>
        <v>73</v>
      </c>
      <c r="D5" s="22">
        <f>VLOOKUP($A5,第一次!$A:$L,5,0)</f>
        <v>96</v>
      </c>
      <c r="E5" s="5">
        <f>VLOOKUP($A5,第一次!$A:$L,6,0)</f>
        <v>81</v>
      </c>
      <c r="F5" s="24">
        <f>C5*5+D5*3+E5*2</f>
        <v>815</v>
      </c>
      <c r="G5" s="25">
        <f>815/10</f>
        <v>81.5</v>
      </c>
      <c r="H5" s="26">
        <v>4</v>
      </c>
      <c r="I5" s="23">
        <v>5</v>
      </c>
    </row>
    <row r="6" spans="1:9" x14ac:dyDescent="0.25">
      <c r="A6" s="5">
        <v>4</v>
      </c>
      <c r="B6" s="2" t="s">
        <v>50</v>
      </c>
      <c r="C6" s="1">
        <f>VLOOKUP($A6,第一次!$A:$L,4,0)</f>
        <v>72</v>
      </c>
      <c r="D6" s="22">
        <f>VLOOKUP($A6,第一次!$A:$L,5,0)</f>
        <v>95</v>
      </c>
      <c r="E6" s="5">
        <f>VLOOKUP($A6,第一次!$A:$L,6,0)</f>
        <v>83</v>
      </c>
      <c r="F6" s="24">
        <f>C6*5+D6*3+E6*2</f>
        <v>811</v>
      </c>
      <c r="G6" s="25">
        <f>811/10</f>
        <v>81.099999999999994</v>
      </c>
      <c r="H6" s="26">
        <v>22</v>
      </c>
      <c r="I6" s="23">
        <v>6</v>
      </c>
    </row>
    <row r="7" spans="1:9" x14ac:dyDescent="0.25">
      <c r="A7" s="5">
        <v>5</v>
      </c>
      <c r="B7" s="2" t="s">
        <v>51</v>
      </c>
      <c r="C7" s="1">
        <f>VLOOKUP($A7,第一次!$A:$L,4,0)</f>
        <v>71</v>
      </c>
      <c r="D7" s="22">
        <f>VLOOKUP($A7,第一次!$A:$L,5,0)</f>
        <v>94</v>
      </c>
      <c r="E7" s="5">
        <f>VLOOKUP($A7,第一次!$A:$L,6,0)</f>
        <v>85</v>
      </c>
      <c r="F7" s="24">
        <f>C7*5+D7*3+E7*2</f>
        <v>807</v>
      </c>
      <c r="G7" s="25">
        <f>807/10</f>
        <v>80.7</v>
      </c>
      <c r="H7" s="26">
        <v>2</v>
      </c>
      <c r="I7" s="23">
        <v>7</v>
      </c>
    </row>
    <row r="8" spans="1:9" x14ac:dyDescent="0.25">
      <c r="A8" s="5">
        <v>6</v>
      </c>
      <c r="B8" s="2" t="s">
        <v>52</v>
      </c>
      <c r="C8" s="1">
        <f>VLOOKUP($A8,第一次!$A:$L,4,0)</f>
        <v>70</v>
      </c>
      <c r="D8" s="22">
        <f>VLOOKUP($A8,第一次!$A:$L,5,0)</f>
        <v>93</v>
      </c>
      <c r="E8" s="5">
        <f>VLOOKUP($A8,第一次!$A:$L,6,0)</f>
        <v>87</v>
      </c>
      <c r="F8" s="24">
        <f>C8*5+D8*3+E8*2</f>
        <v>803</v>
      </c>
      <c r="G8" s="25">
        <f>803/10</f>
        <v>80.3</v>
      </c>
      <c r="H8" s="26">
        <v>19</v>
      </c>
      <c r="I8" s="23">
        <v>8</v>
      </c>
    </row>
    <row r="9" spans="1:9" x14ac:dyDescent="0.25">
      <c r="A9" s="5">
        <v>7</v>
      </c>
      <c r="B9" s="2" t="s">
        <v>53</v>
      </c>
      <c r="C9" s="1">
        <f>VLOOKUP($A9,第一次!$A:$L,4,0)</f>
        <v>69</v>
      </c>
      <c r="D9" s="22">
        <f>VLOOKUP($A9,第一次!$A:$L,5,0)</f>
        <v>92</v>
      </c>
      <c r="E9" s="5">
        <f>VLOOKUP($A9,第一次!$A:$L,6,0)</f>
        <v>89</v>
      </c>
      <c r="F9" s="24">
        <f>C9*5+D9*3+E9*2</f>
        <v>799</v>
      </c>
      <c r="G9" s="25">
        <f>799/10</f>
        <v>79.900000000000006</v>
      </c>
      <c r="H9" s="26">
        <v>11</v>
      </c>
      <c r="I9" s="23">
        <v>9</v>
      </c>
    </row>
    <row r="10" spans="1:9" x14ac:dyDescent="0.25">
      <c r="A10" s="5">
        <v>8</v>
      </c>
      <c r="B10" s="2" t="s">
        <v>54</v>
      </c>
      <c r="C10" s="1">
        <f>VLOOKUP($A10,第一次!$A:$L,4,0)</f>
        <v>68</v>
      </c>
      <c r="D10" s="22">
        <f>VLOOKUP($A10,第一次!$A:$L,5,0)</f>
        <v>91</v>
      </c>
      <c r="E10" s="5">
        <f>VLOOKUP($A10,第一次!$A:$L,6,0)</f>
        <v>91</v>
      </c>
      <c r="F10" s="24">
        <f>C10*5+D10*3+E10*2</f>
        <v>795</v>
      </c>
      <c r="G10" s="25">
        <f>795/10</f>
        <v>79.5</v>
      </c>
      <c r="H10" s="26">
        <v>3</v>
      </c>
      <c r="I10" s="23">
        <v>10</v>
      </c>
    </row>
    <row r="11" spans="1:9" x14ac:dyDescent="0.25">
      <c r="A11" s="5">
        <v>9</v>
      </c>
      <c r="B11" s="2" t="s">
        <v>55</v>
      </c>
      <c r="C11" s="1">
        <f>VLOOKUP($A11,第一次!$A:$L,4,0)</f>
        <v>67</v>
      </c>
      <c r="D11" s="22">
        <f>VLOOKUP($A11,第一次!$A:$L,5,0)</f>
        <v>90</v>
      </c>
      <c r="E11" s="5">
        <f>VLOOKUP($A11,第一次!$A:$L,6,0)</f>
        <v>93</v>
      </c>
      <c r="F11" s="24">
        <f>C11*5+D11*3+E11*2</f>
        <v>791</v>
      </c>
      <c r="G11" s="25">
        <f>791/10</f>
        <v>79.099999999999994</v>
      </c>
      <c r="H11" s="26">
        <v>10</v>
      </c>
      <c r="I11" s="23">
        <v>11</v>
      </c>
    </row>
    <row r="12" spans="1:9" x14ac:dyDescent="0.25">
      <c r="A12" s="5">
        <v>10</v>
      </c>
      <c r="B12" s="2" t="s">
        <v>45</v>
      </c>
      <c r="C12" s="1">
        <f>VLOOKUP($A12,第一次!$A:$L,4,0)</f>
        <v>100</v>
      </c>
      <c r="D12" s="22">
        <f>VLOOKUP($A12,第一次!$A:$L,5,0)</f>
        <v>100</v>
      </c>
      <c r="E12" s="5">
        <f>VLOOKUP($A12,第一次!$A:$L,6,0)</f>
        <v>100</v>
      </c>
      <c r="F12" s="24">
        <f>C12*5+D12*3+E12*2</f>
        <v>1000</v>
      </c>
      <c r="G12" s="25">
        <f>1000/10</f>
        <v>100</v>
      </c>
      <c r="H12" s="26">
        <v>1</v>
      </c>
      <c r="I12" s="23">
        <v>1</v>
      </c>
    </row>
    <row r="13" spans="1:9" x14ac:dyDescent="0.25">
      <c r="A13" s="5">
        <v>11</v>
      </c>
      <c r="B13" s="2" t="s">
        <v>56</v>
      </c>
      <c r="C13" s="1">
        <f>VLOOKUP($A13,第一次!$A:$L,4,0)</f>
        <v>66</v>
      </c>
      <c r="D13" s="22">
        <f>VLOOKUP($A13,第一次!$A:$L,5,0)</f>
        <v>79</v>
      </c>
      <c r="E13" s="5">
        <f>VLOOKUP($A13,第一次!$A:$L,6,0)</f>
        <v>78</v>
      </c>
      <c r="F13" s="24">
        <f>C13*5+D13*3+E13*2</f>
        <v>723</v>
      </c>
      <c r="G13" s="25">
        <f>723/10</f>
        <v>72.3</v>
      </c>
      <c r="H13" s="26">
        <v>5</v>
      </c>
      <c r="I13" s="23">
        <v>12</v>
      </c>
    </row>
    <row r="14" spans="1:9" x14ac:dyDescent="0.25">
      <c r="A14" s="5">
        <v>12</v>
      </c>
      <c r="B14" s="2" t="s">
        <v>57</v>
      </c>
      <c r="C14" s="1">
        <f>VLOOKUP($A14,第一次!$A:$L,4,0)</f>
        <v>65</v>
      </c>
      <c r="D14" s="22">
        <f>VLOOKUP($A14,第一次!$A:$L,5,0)</f>
        <v>77</v>
      </c>
      <c r="E14" s="5">
        <f>VLOOKUP($A14,第一次!$A:$L,6,0)</f>
        <v>74</v>
      </c>
      <c r="F14" s="24">
        <f>C14*5+D14*3+E14*2</f>
        <v>704</v>
      </c>
      <c r="G14" s="25">
        <f>704/10</f>
        <v>70.400000000000006</v>
      </c>
      <c r="H14" s="26">
        <v>15</v>
      </c>
      <c r="I14" s="23">
        <v>13</v>
      </c>
    </row>
    <row r="15" spans="1:9" x14ac:dyDescent="0.25">
      <c r="A15" s="5">
        <v>13</v>
      </c>
      <c r="B15" s="2" t="s">
        <v>58</v>
      </c>
      <c r="C15" s="1">
        <f>VLOOKUP($A15,第一次!$A:$L,4,0)</f>
        <v>64</v>
      </c>
      <c r="D15" s="22">
        <f>VLOOKUP($A15,第一次!$A:$L,5,0)</f>
        <v>75</v>
      </c>
      <c r="E15" s="5">
        <f>VLOOKUP($A15,第一次!$A:$L,6,0)</f>
        <v>70</v>
      </c>
      <c r="F15" s="24">
        <f>C15*5+D15*3+E15*2</f>
        <v>685</v>
      </c>
      <c r="G15" s="25">
        <f>685/10</f>
        <v>68.5</v>
      </c>
      <c r="H15" s="26">
        <v>14</v>
      </c>
      <c r="I15" s="23">
        <v>14</v>
      </c>
    </row>
    <row r="16" spans="1:9" x14ac:dyDescent="0.25">
      <c r="A16" s="5">
        <v>14</v>
      </c>
      <c r="B16" s="2" t="s">
        <v>59</v>
      </c>
      <c r="C16" s="1">
        <f>VLOOKUP($A16,第一次!$A:$L,4,0)</f>
        <v>63</v>
      </c>
      <c r="D16" s="22">
        <f>VLOOKUP($A16,第一次!$A:$L,5,0)</f>
        <v>73</v>
      </c>
      <c r="E16" s="5">
        <f>VLOOKUP($A16,第一次!$A:$L,6,0)</f>
        <v>66</v>
      </c>
      <c r="F16" s="24">
        <f>C16*5+D16*3+E16*2</f>
        <v>666</v>
      </c>
      <c r="G16" s="25">
        <f>666/10</f>
        <v>66.599999999999994</v>
      </c>
      <c r="H16" s="26">
        <v>23</v>
      </c>
      <c r="I16" s="23">
        <v>15</v>
      </c>
    </row>
    <row r="17" spans="1:9" x14ac:dyDescent="0.25">
      <c r="A17" s="5">
        <v>15</v>
      </c>
      <c r="B17" s="2" t="s">
        <v>60</v>
      </c>
      <c r="C17" s="1">
        <f>VLOOKUP($A17,第一次!$A:$L,4,0)</f>
        <v>62</v>
      </c>
      <c r="D17" s="22">
        <f>VLOOKUP($A17,第一次!$A:$L,5,0)</f>
        <v>71</v>
      </c>
      <c r="E17" s="5">
        <f>VLOOKUP($A17,第一次!$A:$L,6,0)</f>
        <v>62</v>
      </c>
      <c r="F17" s="24">
        <f>C17*5+D17*3+E17*2</f>
        <v>647</v>
      </c>
      <c r="G17" s="25">
        <f>647/10</f>
        <v>64.7</v>
      </c>
      <c r="H17" s="26">
        <v>6</v>
      </c>
      <c r="I17" s="23">
        <v>16</v>
      </c>
    </row>
    <row r="18" spans="1:9" x14ac:dyDescent="0.25">
      <c r="A18" s="5">
        <v>16</v>
      </c>
      <c r="B18" s="2" t="s">
        <v>61</v>
      </c>
      <c r="C18" s="1">
        <f>VLOOKUP($A18,第一次!$A:$L,4,0)</f>
        <v>61</v>
      </c>
      <c r="D18" s="22">
        <f>VLOOKUP($A18,第一次!$A:$L,5,0)</f>
        <v>69</v>
      </c>
      <c r="E18" s="5">
        <f>VLOOKUP($A18,第一次!$A:$L,6,0)</f>
        <v>58</v>
      </c>
      <c r="F18" s="24">
        <f>C18*5+D18*3+E18*2</f>
        <v>628</v>
      </c>
      <c r="G18" s="25">
        <f>628/10</f>
        <v>62.8</v>
      </c>
      <c r="H18" s="26">
        <v>12</v>
      </c>
      <c r="I18" s="23">
        <v>17</v>
      </c>
    </row>
    <row r="19" spans="1:9" x14ac:dyDescent="0.25">
      <c r="A19" s="5">
        <v>17</v>
      </c>
      <c r="B19" s="2" t="s">
        <v>62</v>
      </c>
      <c r="C19" s="1">
        <f>VLOOKUP($A19,第一次!$A:$L,4,0)</f>
        <v>60</v>
      </c>
      <c r="D19" s="22">
        <f>VLOOKUP($A19,第一次!$A:$L,5,0)</f>
        <v>67</v>
      </c>
      <c r="E19" s="5">
        <f>VLOOKUP($A19,第一次!$A:$L,6,0)</f>
        <v>54</v>
      </c>
      <c r="F19" s="24">
        <f>C19*5+D19*3+E19*2</f>
        <v>609</v>
      </c>
      <c r="G19" s="25">
        <f>609/10</f>
        <v>60.9</v>
      </c>
      <c r="H19" s="26">
        <v>20</v>
      </c>
      <c r="I19" s="23">
        <v>18</v>
      </c>
    </row>
    <row r="20" spans="1:9" x14ac:dyDescent="0.25">
      <c r="A20" s="5">
        <v>19</v>
      </c>
      <c r="B20" s="2" t="s">
        <v>63</v>
      </c>
      <c r="C20" s="1">
        <f>VLOOKUP($A20,第一次!$A:$L,4,0)</f>
        <v>59</v>
      </c>
      <c r="D20" s="22">
        <f>VLOOKUP($A20,第一次!$A:$L,5,0)</f>
        <v>65</v>
      </c>
      <c r="E20" s="5">
        <f>VLOOKUP($A20,第一次!$A:$L,6,0)</f>
        <v>50</v>
      </c>
      <c r="F20" s="24">
        <f>C20*5+D20*3+E20*2</f>
        <v>590</v>
      </c>
      <c r="G20" s="25">
        <f>590/10</f>
        <v>59</v>
      </c>
      <c r="H20" s="26">
        <v>16</v>
      </c>
      <c r="I20" s="23">
        <v>19</v>
      </c>
    </row>
    <row r="21" spans="1:9" x14ac:dyDescent="0.25">
      <c r="A21" s="5">
        <v>20</v>
      </c>
      <c r="B21" s="2" t="s">
        <v>64</v>
      </c>
      <c r="C21" s="1">
        <f>VLOOKUP($A21,第一次!$A:$L,4,0)</f>
        <v>58</v>
      </c>
      <c r="D21" s="22">
        <f>VLOOKUP($A21,第一次!$A:$L,5,0)</f>
        <v>63</v>
      </c>
      <c r="E21" s="5">
        <f>VLOOKUP($A21,第一次!$A:$L,6,0)</f>
        <v>46</v>
      </c>
      <c r="F21" s="24">
        <f>C21*5+D21*3+E21*2</f>
        <v>571</v>
      </c>
      <c r="G21" s="25">
        <f>571/10</f>
        <v>57.1</v>
      </c>
      <c r="H21" s="26">
        <v>25</v>
      </c>
      <c r="I21" s="23">
        <v>20</v>
      </c>
    </row>
    <row r="22" spans="1:9" x14ac:dyDescent="0.25">
      <c r="A22" s="5">
        <v>21</v>
      </c>
      <c r="B22" s="2" t="s">
        <v>65</v>
      </c>
      <c r="C22" s="1">
        <f>VLOOKUP($A22,第一次!$A:$L,4,0)</f>
        <v>57</v>
      </c>
      <c r="D22" s="22">
        <f>VLOOKUP($A22,第一次!$A:$L,5,0)</f>
        <v>61</v>
      </c>
      <c r="E22" s="5">
        <f>VLOOKUP($A22,第一次!$A:$L,6,0)</f>
        <v>42</v>
      </c>
      <c r="F22" s="24">
        <f>C22*5+D22*3+E22*2</f>
        <v>552</v>
      </c>
      <c r="G22" s="25">
        <f>552/10</f>
        <v>55.2</v>
      </c>
      <c r="H22" s="26">
        <v>26</v>
      </c>
      <c r="I22" s="23">
        <v>21</v>
      </c>
    </row>
    <row r="23" spans="1:9" x14ac:dyDescent="0.25">
      <c r="A23" s="5">
        <v>22</v>
      </c>
      <c r="B23" s="2" t="s">
        <v>66</v>
      </c>
      <c r="C23" s="1">
        <f>VLOOKUP($A23,第一次!$A:$L,4,0)</f>
        <v>56</v>
      </c>
      <c r="D23" s="22">
        <f>VLOOKUP($A23,第一次!$A:$L,5,0)</f>
        <v>59</v>
      </c>
      <c r="E23" s="5">
        <f>VLOOKUP($A23,第一次!$A:$L,6,0)</f>
        <v>38</v>
      </c>
      <c r="F23" s="24">
        <f>C23*5+D23*3+E23*2</f>
        <v>533</v>
      </c>
      <c r="G23" s="25">
        <f>533/10</f>
        <v>53.3</v>
      </c>
      <c r="H23" s="26">
        <v>21</v>
      </c>
      <c r="I23" s="23">
        <v>22</v>
      </c>
    </row>
    <row r="24" spans="1:9" x14ac:dyDescent="0.25">
      <c r="A24" s="5">
        <v>23</v>
      </c>
      <c r="B24" s="2" t="s">
        <v>67</v>
      </c>
      <c r="C24" s="1">
        <f>VLOOKUP($A24,第一次!$A:$L,4,0)</f>
        <v>55</v>
      </c>
      <c r="D24" s="22">
        <f>VLOOKUP($A24,第一次!$A:$L,5,0)</f>
        <v>57</v>
      </c>
      <c r="E24" s="5">
        <f>VLOOKUP($A24,第一次!$A:$L,6,0)</f>
        <v>34</v>
      </c>
      <c r="F24" s="24">
        <f>C24*5+D24*3+E24*2</f>
        <v>514</v>
      </c>
      <c r="G24" s="25">
        <f>514/10</f>
        <v>51.4</v>
      </c>
      <c r="H24" s="26">
        <v>7</v>
      </c>
      <c r="I24" s="23">
        <v>23</v>
      </c>
    </row>
    <row r="25" spans="1:9" x14ac:dyDescent="0.25">
      <c r="A25" s="5">
        <v>24</v>
      </c>
      <c r="B25" s="2" t="s">
        <v>68</v>
      </c>
      <c r="C25" s="1">
        <f>VLOOKUP($A25,第一次!$A:$L,4,0)</f>
        <v>54</v>
      </c>
      <c r="D25" s="22">
        <f>VLOOKUP($A25,第一次!$A:$L,5,0)</f>
        <v>55</v>
      </c>
      <c r="E25" s="5">
        <f>VLOOKUP($A25,第一次!$A:$L,6,0)</f>
        <v>30</v>
      </c>
      <c r="F25" s="24">
        <f>C25*5+D25*3+E25*2</f>
        <v>495</v>
      </c>
      <c r="G25" s="25">
        <f>495/10</f>
        <v>49.5</v>
      </c>
      <c r="H25" s="26">
        <v>13</v>
      </c>
      <c r="I25" s="23">
        <v>24</v>
      </c>
    </row>
    <row r="26" spans="1:9" x14ac:dyDescent="0.25">
      <c r="A26" s="5">
        <v>25</v>
      </c>
      <c r="B26" s="2" t="s">
        <v>69</v>
      </c>
      <c r="C26" s="1">
        <f>VLOOKUP($A26,第一次!$A:$L,4,0)</f>
        <v>53</v>
      </c>
      <c r="D26" s="22">
        <f>VLOOKUP($A26,第一次!$A:$L,5,0)</f>
        <v>53</v>
      </c>
      <c r="E26" s="5">
        <f>VLOOKUP($A26,第一次!$A:$L,6,0)</f>
        <v>26</v>
      </c>
      <c r="F26" s="24">
        <f>C26*5+D26*3+E26*2</f>
        <v>476</v>
      </c>
      <c r="G26" s="25">
        <f>476/10</f>
        <v>47.6</v>
      </c>
      <c r="H26" s="26">
        <v>9</v>
      </c>
      <c r="I26" s="23">
        <v>25</v>
      </c>
    </row>
    <row r="27" spans="1:9" x14ac:dyDescent="0.25">
      <c r="A27" s="5">
        <v>26</v>
      </c>
      <c r="B27" s="2" t="s">
        <v>70</v>
      </c>
      <c r="C27" s="1">
        <f>VLOOKUP($A27,第一次!$A:$L,4,0)</f>
        <v>52</v>
      </c>
      <c r="D27" s="22">
        <f>VLOOKUP($A27,第一次!$A:$L,5,0)</f>
        <v>51</v>
      </c>
      <c r="E27" s="5">
        <f>VLOOKUP($A27,第一次!$A:$L,6,0)</f>
        <v>22</v>
      </c>
      <c r="F27" s="24">
        <f>C27*5+D27*3+E27*2</f>
        <v>457</v>
      </c>
      <c r="G27" s="25">
        <f>457/10</f>
        <v>45.7</v>
      </c>
      <c r="H27" s="26">
        <v>24</v>
      </c>
      <c r="I27" s="23">
        <v>26</v>
      </c>
    </row>
    <row r="28" spans="1:9" x14ac:dyDescent="0.25">
      <c r="A28" s="5">
        <v>27</v>
      </c>
      <c r="B28" s="2" t="s">
        <v>46</v>
      </c>
      <c r="C28" s="1">
        <f>VLOOKUP($A28,第一次!$A:$L,4,0)</f>
        <v>78</v>
      </c>
      <c r="D28" s="22">
        <f>VLOOKUP($A28,第一次!$A:$L,5,0)</f>
        <v>99</v>
      </c>
      <c r="E28" s="5">
        <f>VLOOKUP($A28,第一次!$A:$L,6,0)</f>
        <v>79</v>
      </c>
      <c r="F28" s="24">
        <f>C28*5+D28*3+E28*2</f>
        <v>845</v>
      </c>
      <c r="G28" s="25">
        <f>845/10</f>
        <v>84.5</v>
      </c>
      <c r="H28" s="26">
        <v>17</v>
      </c>
      <c r="I28" s="23">
        <v>2</v>
      </c>
    </row>
  </sheetData>
  <sortState ref="A3:I28">
    <sortCondition ref="A3:A28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2016-03-15T05:45:19Z</cp:lastPrinted>
  <dcterms:created xsi:type="dcterms:W3CDTF">2016-02-23T05:51:56Z</dcterms:created>
  <dcterms:modified xsi:type="dcterms:W3CDTF">2016-05-31T06:16:54Z</dcterms:modified>
</cp:coreProperties>
</file>